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ERVER00\segreteria\Elena\DOCUMENTI\Statistiche\conto annuale 2023\kit excel\"/>
    </mc:Choice>
  </mc:AlternateContent>
  <xr:revisionPtr revIDLastSave="0" documentId="13_ncr:1_{FA4E7BEF-351E-4F8C-A996-7077592B2926}" xr6:coauthVersionLast="47" xr6:coauthVersionMax="47" xr10:uidLastSave="{00000000-0000-0000-0000-000000000000}"/>
  <bookViews>
    <workbookView xWindow="-120" yWindow="-120" windowWidth="24240" windowHeight="13140" activeTab="5" xr2:uid="{00000000-000D-0000-FFFF-FFFF00000000}"/>
  </bookViews>
  <sheets>
    <sheet name="t15(1)" sheetId="2" r:id="rId1"/>
    <sheet name="t15(2)" sheetId="3" r:id="rId2"/>
    <sheet name="t15(3)" sheetId="4" r:id="rId3"/>
    <sheet name="SICI(1)" sheetId="5" r:id="rId4"/>
    <sheet name="SICI(2)" sheetId="6" r:id="rId5"/>
    <sheet name="SICI(3)" sheetId="7" r:id="rId6"/>
  </sheets>
  <externalReferences>
    <externalReference r:id="rId7"/>
  </externalReferences>
  <definedNames>
    <definedName name="_xlnm.Print_Area" localSheetId="3">'SICI(1)'!$A$2:$F$24</definedName>
    <definedName name="_xlnm.Print_Area" localSheetId="4">'SICI(2)'!$A$1:$F$91</definedName>
    <definedName name="_xlnm.Print_Area" localSheetId="5">'SICI(3)'!$A$1:$F$126</definedName>
    <definedName name="_xlnm.Print_Area" localSheetId="0">'t15(1)'!$A$1:$G$17</definedName>
    <definedName name="_xlnm.Print_Area" localSheetId="1">'t15(2)'!$A$1:$G$51</definedName>
    <definedName name="_xlnm.Print_Area" localSheetId="2">'t15(3)'!$A$1:$G$93</definedName>
    <definedName name="CODI_ISTITUZIONE" localSheetId="3">#REF!</definedName>
    <definedName name="CODI_ISTITUZIONE" localSheetId="4">#REF!</definedName>
    <definedName name="CODI_ISTITUZIONE">#REF!</definedName>
    <definedName name="CODI_ISTITUZIONE2" localSheetId="3">#REF!</definedName>
    <definedName name="CODI_ISTITUZIONE2" localSheetId="4">#REF!</definedName>
    <definedName name="CODI_ISTITUZIONE2" localSheetId="5">#REF!</definedName>
    <definedName name="CODI_ISTITUZIONE2" localSheetId="0">#REF!</definedName>
    <definedName name="CODI_ISTITUZIONE2">#REF!</definedName>
    <definedName name="DESC_ISTITUZIONE" localSheetId="3">#REF!</definedName>
    <definedName name="DESC_ISTITUZIONE" localSheetId="4">#REF!</definedName>
    <definedName name="DESC_ISTITUZIONE">#REF!</definedName>
    <definedName name="DESC_ISTITUZIONE2" localSheetId="3">#REF!</definedName>
    <definedName name="DESC_ISTITUZIONE2" localSheetId="4">#REF!</definedName>
    <definedName name="DESC_ISTITUZIONE2" localSheetId="5">#REF!</definedName>
    <definedName name="DESC_ISTITUZIONE2" localSheetId="0">#REF!</definedName>
    <definedName name="DESC_ISTITUZIONE2">#REF!</definedName>
    <definedName name="_xlnm.Print_Titles" localSheetId="3">'SICI(1)'!$7:$10</definedName>
    <definedName name="_xlnm.Print_Titles" localSheetId="4">'SICI(2)'!$7:$10</definedName>
    <definedName name="_xlnm.Print_Titles" localSheetId="5">'SICI(3)'!$7:$10</definedName>
    <definedName name="_xlnm.Print_Titles" localSheetId="2">'t15(3)'!$5:$6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1" i="7" l="1"/>
  <c r="N120" i="7"/>
  <c r="M120" i="7"/>
  <c r="L120" i="7"/>
  <c r="K120" i="7"/>
  <c r="G118" i="7"/>
  <c r="N117" i="7"/>
  <c r="M117" i="7"/>
  <c r="L117" i="7"/>
  <c r="K117" i="7"/>
  <c r="N113" i="7"/>
  <c r="M113" i="7"/>
  <c r="L113" i="7"/>
  <c r="K113" i="7"/>
  <c r="N111" i="7"/>
  <c r="M111" i="7"/>
  <c r="L111" i="7"/>
  <c r="K111" i="7"/>
  <c r="G111" i="7"/>
  <c r="N109" i="7"/>
  <c r="M109" i="7"/>
  <c r="L109" i="7"/>
  <c r="K109" i="7"/>
  <c r="N105" i="7"/>
  <c r="M105" i="7"/>
  <c r="L105" i="7"/>
  <c r="K105" i="7"/>
  <c r="N103" i="7"/>
  <c r="M103" i="7"/>
  <c r="L103" i="7"/>
  <c r="K103" i="7"/>
  <c r="N101" i="7"/>
  <c r="M101" i="7"/>
  <c r="L101" i="7"/>
  <c r="K101" i="7"/>
  <c r="N99" i="7"/>
  <c r="M99" i="7"/>
  <c r="L99" i="7"/>
  <c r="K99" i="7"/>
  <c r="N97" i="7"/>
  <c r="M97" i="7"/>
  <c r="L97" i="7"/>
  <c r="K97" i="7"/>
  <c r="N95" i="7"/>
  <c r="M95" i="7"/>
  <c r="L95" i="7"/>
  <c r="K95" i="7"/>
  <c r="G93" i="7"/>
  <c r="N91" i="7"/>
  <c r="M91" i="7"/>
  <c r="L91" i="7"/>
  <c r="K91" i="7"/>
  <c r="N89" i="7"/>
  <c r="M89" i="7"/>
  <c r="L89" i="7"/>
  <c r="K89" i="7"/>
  <c r="N87" i="7"/>
  <c r="M87" i="7"/>
  <c r="L87" i="7"/>
  <c r="K87" i="7"/>
  <c r="N85" i="7"/>
  <c r="M85" i="7"/>
  <c r="L85" i="7"/>
  <c r="K85" i="7"/>
  <c r="G85" i="7"/>
  <c r="N83" i="7"/>
  <c r="M83" i="7"/>
  <c r="L83" i="7"/>
  <c r="K83" i="7"/>
  <c r="N81" i="7"/>
  <c r="M81" i="7"/>
  <c r="L81" i="7"/>
  <c r="K81" i="7"/>
  <c r="N79" i="7"/>
  <c r="M79" i="7"/>
  <c r="L79" i="7"/>
  <c r="K79" i="7"/>
  <c r="N77" i="7"/>
  <c r="M77" i="7"/>
  <c r="L77" i="7"/>
  <c r="K77" i="7"/>
  <c r="G77" i="7"/>
  <c r="N75" i="7"/>
  <c r="M75" i="7"/>
  <c r="L75" i="7"/>
  <c r="K75" i="7"/>
  <c r="N73" i="7"/>
  <c r="M73" i="7"/>
  <c r="L73" i="7"/>
  <c r="K73" i="7"/>
  <c r="N69" i="7"/>
  <c r="M69" i="7"/>
  <c r="L69" i="7"/>
  <c r="K69" i="7"/>
  <c r="N67" i="7"/>
  <c r="M67" i="7"/>
  <c r="L67" i="7"/>
  <c r="K67" i="7"/>
  <c r="G67" i="7"/>
  <c r="N65" i="7"/>
  <c r="M65" i="7"/>
  <c r="L65" i="7"/>
  <c r="K65" i="7"/>
  <c r="N63" i="7"/>
  <c r="M63" i="7"/>
  <c r="L63" i="7"/>
  <c r="K63" i="7"/>
  <c r="N61" i="7"/>
  <c r="M61" i="7"/>
  <c r="L61" i="7"/>
  <c r="K61" i="7"/>
  <c r="N59" i="7"/>
  <c r="M59" i="7"/>
  <c r="L59" i="7"/>
  <c r="K59" i="7"/>
  <c r="G59" i="7"/>
  <c r="N55" i="7"/>
  <c r="M55" i="7"/>
  <c r="L55" i="7"/>
  <c r="K55" i="7"/>
  <c r="N53" i="7"/>
  <c r="M53" i="7"/>
  <c r="L53" i="7"/>
  <c r="K53" i="7"/>
  <c r="N51" i="7"/>
  <c r="M51" i="7"/>
  <c r="L51" i="7"/>
  <c r="K51" i="7"/>
  <c r="N49" i="7"/>
  <c r="M49" i="7"/>
  <c r="L49" i="7"/>
  <c r="K49" i="7"/>
  <c r="G49" i="7"/>
  <c r="N47" i="7"/>
  <c r="M47" i="7"/>
  <c r="L47" i="7"/>
  <c r="K47" i="7"/>
  <c r="N45" i="7"/>
  <c r="M45" i="7"/>
  <c r="L45" i="7"/>
  <c r="K45" i="7"/>
  <c r="N43" i="7"/>
  <c r="M43" i="7"/>
  <c r="L43" i="7"/>
  <c r="K43" i="7"/>
  <c r="N41" i="7"/>
  <c r="M41" i="7"/>
  <c r="L41" i="7"/>
  <c r="K41" i="7"/>
  <c r="G41" i="7"/>
  <c r="N39" i="7"/>
  <c r="M39" i="7"/>
  <c r="L39" i="7"/>
  <c r="K39" i="7"/>
  <c r="N35" i="7"/>
  <c r="M35" i="7"/>
  <c r="L35" i="7"/>
  <c r="K35" i="7"/>
  <c r="N33" i="7"/>
  <c r="M33" i="7"/>
  <c r="L33" i="7"/>
  <c r="K33" i="7"/>
  <c r="N31" i="7"/>
  <c r="M31" i="7"/>
  <c r="L31" i="7"/>
  <c r="K31" i="7"/>
  <c r="G31" i="7"/>
  <c r="N29" i="7"/>
  <c r="M29" i="7"/>
  <c r="L29" i="7"/>
  <c r="K29" i="7"/>
  <c r="N27" i="7"/>
  <c r="M27" i="7"/>
  <c r="L27" i="7"/>
  <c r="K27" i="7"/>
  <c r="N25" i="7"/>
  <c r="M25" i="7"/>
  <c r="L25" i="7"/>
  <c r="K25" i="7"/>
  <c r="N23" i="7"/>
  <c r="M23" i="7"/>
  <c r="L23" i="7"/>
  <c r="K23" i="7"/>
  <c r="G23" i="7"/>
  <c r="N19" i="7"/>
  <c r="M19" i="7"/>
  <c r="L19" i="7"/>
  <c r="K19" i="7"/>
  <c r="N17" i="7"/>
  <c r="M17" i="7"/>
  <c r="L17" i="7"/>
  <c r="K17" i="7"/>
  <c r="N15" i="7"/>
  <c r="M15" i="7"/>
  <c r="L15" i="7"/>
  <c r="K15" i="7"/>
  <c r="N13" i="7"/>
  <c r="M13" i="7"/>
  <c r="L13" i="7"/>
  <c r="K13" i="7"/>
  <c r="G13" i="7"/>
  <c r="N8" i="7"/>
  <c r="G109" i="7" s="1"/>
  <c r="A6" i="7"/>
  <c r="G5" i="7"/>
  <c r="G2" i="7"/>
  <c r="G89" i="6"/>
  <c r="N88" i="6"/>
  <c r="M88" i="6"/>
  <c r="L88" i="6"/>
  <c r="K88" i="6"/>
  <c r="G86" i="6"/>
  <c r="N85" i="6"/>
  <c r="M85" i="6"/>
  <c r="L85" i="6"/>
  <c r="K85" i="6"/>
  <c r="N81" i="6"/>
  <c r="M81" i="6"/>
  <c r="L81" i="6"/>
  <c r="K81" i="6"/>
  <c r="G81" i="6"/>
  <c r="N79" i="6"/>
  <c r="M79" i="6"/>
  <c r="L79" i="6"/>
  <c r="K79" i="6"/>
  <c r="G79" i="6"/>
  <c r="N77" i="6"/>
  <c r="M77" i="6"/>
  <c r="L77" i="6"/>
  <c r="K77" i="6"/>
  <c r="G77" i="6"/>
  <c r="N75" i="6"/>
  <c r="M75" i="6"/>
  <c r="L75" i="6"/>
  <c r="K75" i="6"/>
  <c r="N71" i="6"/>
  <c r="M71" i="6"/>
  <c r="L71" i="6"/>
  <c r="K71" i="6"/>
  <c r="N69" i="6"/>
  <c r="M69" i="6"/>
  <c r="L69" i="6"/>
  <c r="K69" i="6"/>
  <c r="G69" i="6"/>
  <c r="N67" i="6"/>
  <c r="M67" i="6"/>
  <c r="L67" i="6"/>
  <c r="K67" i="6"/>
  <c r="N65" i="6"/>
  <c r="M65" i="6"/>
  <c r="L65" i="6"/>
  <c r="K65" i="6"/>
  <c r="N63" i="6"/>
  <c r="M63" i="6"/>
  <c r="L63" i="6"/>
  <c r="K63" i="6"/>
  <c r="N61" i="6"/>
  <c r="M61" i="6"/>
  <c r="L61" i="6"/>
  <c r="K61" i="6"/>
  <c r="G61" i="6"/>
  <c r="N59" i="6"/>
  <c r="M59" i="6"/>
  <c r="L59" i="6"/>
  <c r="K59" i="6"/>
  <c r="N55" i="6"/>
  <c r="M55" i="6"/>
  <c r="L55" i="6"/>
  <c r="K55" i="6"/>
  <c r="N53" i="6"/>
  <c r="M53" i="6"/>
  <c r="L53" i="6"/>
  <c r="K53" i="6"/>
  <c r="N51" i="6"/>
  <c r="M51" i="6"/>
  <c r="L51" i="6"/>
  <c r="K51" i="6"/>
  <c r="G51" i="6"/>
  <c r="N49" i="6"/>
  <c r="M49" i="6"/>
  <c r="L49" i="6"/>
  <c r="K49" i="6"/>
  <c r="N47" i="6"/>
  <c r="M47" i="6"/>
  <c r="L47" i="6"/>
  <c r="K47" i="6"/>
  <c r="N45" i="6"/>
  <c r="M45" i="6"/>
  <c r="L45" i="6"/>
  <c r="K45" i="6"/>
  <c r="N43" i="6"/>
  <c r="M43" i="6"/>
  <c r="L43" i="6"/>
  <c r="K43" i="6"/>
  <c r="G43" i="6"/>
  <c r="N41" i="6"/>
  <c r="M41" i="6"/>
  <c r="L41" i="6"/>
  <c r="K41" i="6"/>
  <c r="N39" i="6"/>
  <c r="M39" i="6"/>
  <c r="L39" i="6"/>
  <c r="K39" i="6"/>
  <c r="N37" i="6"/>
  <c r="M37" i="6"/>
  <c r="L37" i="6"/>
  <c r="K37" i="6"/>
  <c r="N35" i="6"/>
  <c r="M35" i="6"/>
  <c r="L35" i="6"/>
  <c r="K35" i="6"/>
  <c r="G35" i="6"/>
  <c r="N31" i="6"/>
  <c r="M31" i="6"/>
  <c r="L31" i="6"/>
  <c r="K31" i="6"/>
  <c r="N29" i="6"/>
  <c r="M29" i="6"/>
  <c r="L29" i="6"/>
  <c r="K29" i="6"/>
  <c r="N27" i="6"/>
  <c r="M27" i="6"/>
  <c r="L27" i="6"/>
  <c r="K27" i="6"/>
  <c r="N25" i="6"/>
  <c r="M25" i="6"/>
  <c r="L25" i="6"/>
  <c r="K25" i="6"/>
  <c r="G25" i="6"/>
  <c r="N23" i="6"/>
  <c r="M23" i="6"/>
  <c r="L23" i="6"/>
  <c r="K23" i="6"/>
  <c r="N19" i="6"/>
  <c r="M19" i="6"/>
  <c r="L19" i="6"/>
  <c r="K19" i="6"/>
  <c r="N17" i="6"/>
  <c r="M17" i="6"/>
  <c r="L17" i="6"/>
  <c r="K17" i="6"/>
  <c r="N15" i="6"/>
  <c r="M15" i="6"/>
  <c r="L15" i="6"/>
  <c r="K15" i="6"/>
  <c r="G15" i="6"/>
  <c r="N13" i="6"/>
  <c r="M13" i="6"/>
  <c r="L13" i="6"/>
  <c r="K13" i="6"/>
  <c r="N8" i="6"/>
  <c r="G67" i="6" s="1"/>
  <c r="A6" i="6"/>
  <c r="G5" i="6"/>
  <c r="G2" i="6"/>
  <c r="G35" i="5"/>
  <c r="N34" i="5"/>
  <c r="M34" i="5"/>
  <c r="L34" i="5"/>
  <c r="K34" i="5"/>
  <c r="G32" i="5"/>
  <c r="N31" i="5"/>
  <c r="M31" i="5"/>
  <c r="L31" i="5"/>
  <c r="K31" i="5"/>
  <c r="N27" i="5"/>
  <c r="M27" i="5"/>
  <c r="L27" i="5"/>
  <c r="K27" i="5"/>
  <c r="M25" i="5"/>
  <c r="L25" i="5"/>
  <c r="K25" i="5"/>
  <c r="F25" i="5"/>
  <c r="N25" i="5" s="1"/>
  <c r="M23" i="5"/>
  <c r="L23" i="5"/>
  <c r="K23" i="5"/>
  <c r="F23" i="5"/>
  <c r="N23" i="5" s="1"/>
  <c r="N21" i="5"/>
  <c r="M21" i="5"/>
  <c r="L21" i="5"/>
  <c r="K21" i="5"/>
  <c r="N19" i="5"/>
  <c r="M19" i="5"/>
  <c r="L19" i="5"/>
  <c r="K19" i="5"/>
  <c r="N17" i="5"/>
  <c r="M17" i="5"/>
  <c r="L17" i="5"/>
  <c r="K17" i="5"/>
  <c r="N15" i="5"/>
  <c r="M15" i="5"/>
  <c r="L15" i="5"/>
  <c r="K15" i="5"/>
  <c r="N13" i="5"/>
  <c r="M13" i="5"/>
  <c r="L13" i="5"/>
  <c r="K13" i="5"/>
  <c r="N8" i="5"/>
  <c r="G15" i="5" s="1"/>
  <c r="A6" i="5"/>
  <c r="G2" i="5"/>
  <c r="C83" i="4"/>
  <c r="C84" i="4" s="1"/>
  <c r="S82" i="4"/>
  <c r="R82" i="4"/>
  <c r="Q82" i="4"/>
  <c r="S81" i="4"/>
  <c r="R81" i="4"/>
  <c r="Q81" i="4"/>
  <c r="G79" i="4"/>
  <c r="G80" i="4" s="1"/>
  <c r="H25" i="4" s="1"/>
  <c r="C79" i="4"/>
  <c r="W78" i="4"/>
  <c r="V78" i="4"/>
  <c r="S78" i="4"/>
  <c r="R78" i="4"/>
  <c r="Q78" i="4"/>
  <c r="W77" i="4"/>
  <c r="V77" i="4"/>
  <c r="S77" i="4"/>
  <c r="R77" i="4"/>
  <c r="Q77" i="4"/>
  <c r="W76" i="4"/>
  <c r="V76" i="4"/>
  <c r="S76" i="4"/>
  <c r="R76" i="4"/>
  <c r="Q76" i="4"/>
  <c r="W75" i="4"/>
  <c r="V75" i="4"/>
  <c r="S75" i="4"/>
  <c r="R75" i="4"/>
  <c r="Q75" i="4"/>
  <c r="C71" i="4"/>
  <c r="S70" i="4"/>
  <c r="R70" i="4"/>
  <c r="Q70" i="4"/>
  <c r="S69" i="4"/>
  <c r="R69" i="4"/>
  <c r="Q69" i="4"/>
  <c r="C67" i="4"/>
  <c r="C72" i="4" s="1"/>
  <c r="S66" i="4"/>
  <c r="R66" i="4"/>
  <c r="Q66" i="4"/>
  <c r="S65" i="4"/>
  <c r="R65" i="4"/>
  <c r="Q65" i="4"/>
  <c r="G65" i="4"/>
  <c r="G66" i="4" s="1"/>
  <c r="H24" i="4" s="1"/>
  <c r="W64" i="4"/>
  <c r="V64" i="4"/>
  <c r="S64" i="4"/>
  <c r="R64" i="4"/>
  <c r="Q64" i="4"/>
  <c r="W63" i="4"/>
  <c r="V63" i="4"/>
  <c r="S63" i="4"/>
  <c r="R63" i="4"/>
  <c r="Q63" i="4"/>
  <c r="W62" i="4"/>
  <c r="V62" i="4"/>
  <c r="S62" i="4"/>
  <c r="R62" i="4"/>
  <c r="Q62" i="4"/>
  <c r="W61" i="4"/>
  <c r="V61" i="4"/>
  <c r="S61" i="4"/>
  <c r="R61" i="4"/>
  <c r="Q61" i="4"/>
  <c r="C57" i="4"/>
  <c r="S56" i="4"/>
  <c r="R56" i="4"/>
  <c r="Q56" i="4"/>
  <c r="S55" i="4"/>
  <c r="R55" i="4"/>
  <c r="Q55" i="4"/>
  <c r="S54" i="4"/>
  <c r="R54" i="4"/>
  <c r="Q54" i="4"/>
  <c r="S53" i="4"/>
  <c r="R53" i="4"/>
  <c r="Q53" i="4"/>
  <c r="S52" i="4"/>
  <c r="R52" i="4"/>
  <c r="Q52" i="4"/>
  <c r="S51" i="4"/>
  <c r="R51" i="4"/>
  <c r="Q51" i="4"/>
  <c r="S50" i="4"/>
  <c r="R50" i="4"/>
  <c r="Q50" i="4"/>
  <c r="S49" i="4"/>
  <c r="R49" i="4"/>
  <c r="Q49" i="4"/>
  <c r="C47" i="4"/>
  <c r="S46" i="4"/>
  <c r="R46" i="4"/>
  <c r="Q46" i="4"/>
  <c r="S45" i="4"/>
  <c r="R45" i="4"/>
  <c r="Q45" i="4"/>
  <c r="S44" i="4"/>
  <c r="R44" i="4"/>
  <c r="Q44" i="4"/>
  <c r="S43" i="4"/>
  <c r="R43" i="4"/>
  <c r="Q43" i="4"/>
  <c r="S42" i="4"/>
  <c r="R42" i="4"/>
  <c r="Q42" i="4"/>
  <c r="S41" i="4"/>
  <c r="R41" i="4"/>
  <c r="Q41" i="4"/>
  <c r="S40" i="4"/>
  <c r="R40" i="4"/>
  <c r="Q40" i="4"/>
  <c r="S39" i="4"/>
  <c r="R39" i="4"/>
  <c r="Q39" i="4"/>
  <c r="S38" i="4"/>
  <c r="R38" i="4"/>
  <c r="Q38" i="4"/>
  <c r="S37" i="4"/>
  <c r="R37" i="4"/>
  <c r="Q37" i="4"/>
  <c r="S36" i="4"/>
  <c r="R36" i="4"/>
  <c r="Q36" i="4"/>
  <c r="S35" i="4"/>
  <c r="R35" i="4"/>
  <c r="Q35" i="4"/>
  <c r="S34" i="4"/>
  <c r="R34" i="4"/>
  <c r="Q34" i="4"/>
  <c r="S33" i="4"/>
  <c r="R33" i="4"/>
  <c r="Q33" i="4"/>
  <c r="H33" i="4"/>
  <c r="S32" i="4"/>
  <c r="R32" i="4"/>
  <c r="Q32" i="4"/>
  <c r="H32" i="4"/>
  <c r="G32" i="4"/>
  <c r="S31" i="4"/>
  <c r="R31" i="4"/>
  <c r="Q31" i="4"/>
  <c r="G31" i="4"/>
  <c r="W30" i="4"/>
  <c r="V30" i="4"/>
  <c r="S30" i="4"/>
  <c r="R30" i="4"/>
  <c r="Q30" i="4"/>
  <c r="W29" i="4"/>
  <c r="V29" i="4"/>
  <c r="S29" i="4"/>
  <c r="R29" i="4"/>
  <c r="Q29" i="4"/>
  <c r="W28" i="4"/>
  <c r="V28" i="4"/>
  <c r="S28" i="4"/>
  <c r="H6" i="4" s="1"/>
  <c r="R28" i="4"/>
  <c r="Q28" i="4"/>
  <c r="W27" i="4"/>
  <c r="V27" i="4"/>
  <c r="S27" i="4"/>
  <c r="R27" i="4"/>
  <c r="Q27" i="4"/>
  <c r="W26" i="4"/>
  <c r="V26" i="4"/>
  <c r="S26" i="4"/>
  <c r="R26" i="4"/>
  <c r="Q26" i="4"/>
  <c r="W25" i="4"/>
  <c r="V25" i="4"/>
  <c r="W24" i="4"/>
  <c r="V24" i="4"/>
  <c r="C24" i="4"/>
  <c r="C58" i="4" s="1"/>
  <c r="W23" i="4"/>
  <c r="V23" i="4"/>
  <c r="S23" i="4"/>
  <c r="R23" i="4"/>
  <c r="Q23" i="4"/>
  <c r="H23" i="4"/>
  <c r="W22" i="4"/>
  <c r="V22" i="4"/>
  <c r="S22" i="4"/>
  <c r="R22" i="4"/>
  <c r="Q22" i="4"/>
  <c r="W21" i="4"/>
  <c r="V21" i="4"/>
  <c r="S21" i="4"/>
  <c r="R21" i="4"/>
  <c r="Q21" i="4"/>
  <c r="W20" i="4"/>
  <c r="V20" i="4"/>
  <c r="S20" i="4"/>
  <c r="R20" i="4"/>
  <c r="Q20" i="4"/>
  <c r="W19" i="4"/>
  <c r="V19" i="4"/>
  <c r="S19" i="4"/>
  <c r="R19" i="4"/>
  <c r="Q19" i="4"/>
  <c r="W18" i="4"/>
  <c r="V18" i="4"/>
  <c r="S18" i="4"/>
  <c r="R18" i="4"/>
  <c r="Q18" i="4"/>
  <c r="W17" i="4"/>
  <c r="V17" i="4"/>
  <c r="S17" i="4"/>
  <c r="R17" i="4"/>
  <c r="Q17" i="4"/>
  <c r="W16" i="4"/>
  <c r="V16" i="4"/>
  <c r="S16" i="4"/>
  <c r="R16" i="4"/>
  <c r="Q16" i="4"/>
  <c r="W15" i="4"/>
  <c r="V15" i="4"/>
  <c r="S15" i="4"/>
  <c r="R15" i="4"/>
  <c r="Q15" i="4"/>
  <c r="W14" i="4"/>
  <c r="V14" i="4"/>
  <c r="S14" i="4"/>
  <c r="R14" i="4"/>
  <c r="Q14" i="4"/>
  <c r="W13" i="4"/>
  <c r="V13" i="4"/>
  <c r="S13" i="4"/>
  <c r="R13" i="4"/>
  <c r="Q13" i="4"/>
  <c r="W12" i="4"/>
  <c r="V12" i="4"/>
  <c r="S12" i="4"/>
  <c r="R12" i="4"/>
  <c r="Q12" i="4"/>
  <c r="W11" i="4"/>
  <c r="V11" i="4"/>
  <c r="S11" i="4"/>
  <c r="R11" i="4"/>
  <c r="Q11" i="4"/>
  <c r="W10" i="4"/>
  <c r="V10" i="4"/>
  <c r="S10" i="4"/>
  <c r="R10" i="4"/>
  <c r="Q10" i="4"/>
  <c r="W9" i="4"/>
  <c r="V9" i="4"/>
  <c r="S9" i="4"/>
  <c r="R9" i="4"/>
  <c r="H31" i="4" s="1"/>
  <c r="H28" i="4" s="1"/>
  <c r="Q9" i="4"/>
  <c r="A1" i="4"/>
  <c r="C36" i="3"/>
  <c r="S35" i="3"/>
  <c r="R35" i="3"/>
  <c r="Q35" i="3"/>
  <c r="S34" i="3"/>
  <c r="R34" i="3"/>
  <c r="Q34" i="3"/>
  <c r="S33" i="3"/>
  <c r="R33" i="3"/>
  <c r="Q33" i="3"/>
  <c r="S32" i="3"/>
  <c r="R32" i="3"/>
  <c r="Q32" i="3"/>
  <c r="S31" i="3"/>
  <c r="R31" i="3"/>
  <c r="Q31" i="3"/>
  <c r="C29" i="3"/>
  <c r="S28" i="3"/>
  <c r="R28" i="3"/>
  <c r="Q28" i="3"/>
  <c r="S27" i="3"/>
  <c r="R27" i="3"/>
  <c r="Q27" i="3"/>
  <c r="S26" i="3"/>
  <c r="R26" i="3"/>
  <c r="Q26" i="3"/>
  <c r="S25" i="3"/>
  <c r="R25" i="3"/>
  <c r="Q25" i="3"/>
  <c r="S24" i="3"/>
  <c r="R24" i="3"/>
  <c r="Q24" i="3"/>
  <c r="S23" i="3"/>
  <c r="R23" i="3"/>
  <c r="Q23" i="3"/>
  <c r="S22" i="3"/>
  <c r="R22" i="3"/>
  <c r="Q22" i="3"/>
  <c r="S21" i="3"/>
  <c r="R21" i="3"/>
  <c r="Q21" i="3"/>
  <c r="H21" i="3"/>
  <c r="S20" i="3"/>
  <c r="R20" i="3"/>
  <c r="Q20" i="3"/>
  <c r="S19" i="3"/>
  <c r="R19" i="3"/>
  <c r="Q19" i="3"/>
  <c r="S18" i="3"/>
  <c r="R18" i="3"/>
  <c r="Q18" i="3"/>
  <c r="C16" i="3"/>
  <c r="C37" i="3" s="1"/>
  <c r="S15" i="3"/>
  <c r="R15" i="3"/>
  <c r="Q15" i="3"/>
  <c r="S14" i="3"/>
  <c r="R14" i="3"/>
  <c r="Q14" i="3"/>
  <c r="S13" i="3"/>
  <c r="R13" i="3"/>
  <c r="Q13" i="3"/>
  <c r="S12" i="3"/>
  <c r="R12" i="3"/>
  <c r="Q12" i="3"/>
  <c r="G12" i="3"/>
  <c r="G13" i="3" s="1"/>
  <c r="G38" i="3" s="1"/>
  <c r="W11" i="3"/>
  <c r="V11" i="3"/>
  <c r="S11" i="3"/>
  <c r="R11" i="3"/>
  <c r="Q11" i="3"/>
  <c r="W10" i="3"/>
  <c r="V10" i="3"/>
  <c r="S10" i="3"/>
  <c r="R10" i="3"/>
  <c r="Q10" i="3"/>
  <c r="W9" i="3"/>
  <c r="V9" i="3"/>
  <c r="S9" i="3"/>
  <c r="R9" i="3"/>
  <c r="Q9" i="3"/>
  <c r="H6" i="3"/>
  <c r="A1" i="3"/>
  <c r="G13" i="2"/>
  <c r="G14" i="2" s="1"/>
  <c r="G15" i="2" s="1"/>
  <c r="W12" i="2"/>
  <c r="V12" i="2"/>
  <c r="W11" i="2"/>
  <c r="V11" i="2"/>
  <c r="C11" i="2"/>
  <c r="C12" i="2" s="1"/>
  <c r="C15" i="2" s="1"/>
  <c r="W10" i="2"/>
  <c r="V10" i="2"/>
  <c r="S10" i="2"/>
  <c r="R10" i="2"/>
  <c r="Q10" i="2"/>
  <c r="H10" i="2"/>
  <c r="W9" i="2"/>
  <c r="V9" i="2"/>
  <c r="S9" i="2"/>
  <c r="R9" i="2"/>
  <c r="Q9" i="2"/>
  <c r="E7" i="2"/>
  <c r="A1" i="2"/>
  <c r="G101" i="7" l="1"/>
  <c r="G15" i="7"/>
  <c r="G25" i="7"/>
  <c r="G33" i="7"/>
  <c r="G43" i="7"/>
  <c r="G51" i="7"/>
  <c r="G61" i="7"/>
  <c r="G69" i="7"/>
  <c r="G79" i="7"/>
  <c r="G87" i="7"/>
  <c r="G95" i="7"/>
  <c r="G103" i="7"/>
  <c r="G113" i="7"/>
  <c r="G17" i="7"/>
  <c r="G27" i="7"/>
  <c r="G35" i="7"/>
  <c r="G45" i="7"/>
  <c r="G53" i="7"/>
  <c r="G63" i="7"/>
  <c r="G73" i="7"/>
  <c r="G81" i="7"/>
  <c r="G89" i="7"/>
  <c r="G97" i="7"/>
  <c r="G105" i="7"/>
  <c r="G19" i="7"/>
  <c r="G29" i="7"/>
  <c r="G39" i="7"/>
  <c r="G47" i="7"/>
  <c r="G55" i="7"/>
  <c r="G65" i="7"/>
  <c r="G75" i="7"/>
  <c r="G83" i="7"/>
  <c r="G91" i="7"/>
  <c r="G99" i="7"/>
  <c r="G17" i="6"/>
  <c r="G27" i="6"/>
  <c r="G37" i="6"/>
  <c r="G45" i="6"/>
  <c r="G53" i="6"/>
  <c r="G63" i="6"/>
  <c r="G71" i="6"/>
  <c r="G19" i="6"/>
  <c r="G29" i="6"/>
  <c r="G39" i="6"/>
  <c r="G47" i="6"/>
  <c r="G55" i="6"/>
  <c r="G65" i="6"/>
  <c r="G75" i="6"/>
  <c r="G13" i="6"/>
  <c r="G23" i="6"/>
  <c r="G31" i="6"/>
  <c r="G41" i="6"/>
  <c r="G49" i="6"/>
  <c r="G59" i="6"/>
  <c r="G17" i="5"/>
  <c r="G19" i="5"/>
  <c r="G27" i="5"/>
  <c r="G13" i="5"/>
  <c r="G21" i="5"/>
  <c r="H17" i="4"/>
  <c r="C85" i="4"/>
  <c r="H18" i="4"/>
  <c r="H16" i="4"/>
  <c r="H14" i="4" s="1"/>
  <c r="G85" i="4"/>
  <c r="H19" i="4"/>
  <c r="H20" i="4"/>
  <c r="H21" i="4"/>
  <c r="H22" i="4"/>
  <c r="C38" i="3"/>
  <c r="H18" i="3"/>
  <c r="H16" i="3"/>
  <c r="H14" i="3" s="1"/>
  <c r="H17" i="3"/>
</calcChain>
</file>

<file path=xl/sharedStrings.xml><?xml version="1.0" encoding="utf-8"?>
<sst xmlns="http://schemas.openxmlformats.org/spreadsheetml/2006/main" count="743" uniqueCount="441">
  <si>
    <t>SC</t>
  </si>
  <si>
    <t>NO</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</si>
  <si>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</si>
  <si>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</si>
  <si>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t>SQUADRATURA 9</t>
  </si>
  <si>
    <t>DESCRIZIONE</t>
  </si>
  <si>
    <t>CODICE</t>
  </si>
  <si>
    <t>IMPORTI</t>
  </si>
  <si>
    <t>Non operativa</t>
  </si>
  <si>
    <t>Segretario comunale e provinciale (bilancio)</t>
  </si>
  <si>
    <t>INCONGRUENZA 9</t>
  </si>
  <si>
    <t>Risorse / Costituzione del fondo</t>
  </si>
  <si>
    <t>Impeghi / Importi erogati</t>
  </si>
  <si>
    <t>Risorse a carico del bilancio</t>
  </si>
  <si>
    <t>Destinazioni erogate per prestazioni rese nell'anno di riferimento</t>
  </si>
  <si>
    <t>Fondo</t>
  </si>
  <si>
    <t>Natura</t>
  </si>
  <si>
    <t>Voce</t>
  </si>
  <si>
    <t>Dato</t>
  </si>
  <si>
    <t>Ris tratt access Segret Com.le e Prov.le anno di rilevazione</t>
  </si>
  <si>
    <t>F18J</t>
  </si>
  <si>
    <r>
      <t>Retribuzione di Posizione</t>
    </r>
    <r>
      <rPr>
        <vertAlign val="superscript"/>
        <sz val="8"/>
        <rFont val="Arial"/>
        <family val="2"/>
      </rPr>
      <t xml:space="preserve"> (2)</t>
    </r>
  </si>
  <si>
    <t>U448</t>
  </si>
  <si>
    <t>SQUADRATURA 8</t>
  </si>
  <si>
    <t>(eventuali) Quote a rimborso ex art 43 c 2 Ccnl 16-5-01</t>
  </si>
  <si>
    <t>F20M</t>
  </si>
  <si>
    <r>
      <t xml:space="preserve">Maggiorazione retribuzione di posizione  </t>
    </r>
    <r>
      <rPr>
        <b/>
        <sz val="9.6"/>
        <color indexed="12"/>
        <rFont val="Arial"/>
        <family val="2"/>
      </rPr>
      <t/>
    </r>
  </si>
  <si>
    <t>U06Z</t>
  </si>
  <si>
    <t>Totale Risorse a carico del Bilancio</t>
  </si>
  <si>
    <t>Galleggiamento funzione dirigenziale o P.O. più elevata</t>
  </si>
  <si>
    <t>U07B</t>
  </si>
  <si>
    <t>###</t>
  </si>
  <si>
    <t>Totale Segretario Com.le e Prov.le (bilancio)</t>
  </si>
  <si>
    <t>Retribuzione di Risultato</t>
  </si>
  <si>
    <t>U449</t>
  </si>
  <si>
    <t>Totale Destinazioni erogate per prestazioni rese nell'anno di riferimento</t>
  </si>
  <si>
    <t>TOTALE GENERALE RISORSE</t>
  </si>
  <si>
    <t>TOTALE GENERALE IMPIEGHI EROGATI</t>
  </si>
  <si>
    <r>
      <rPr>
        <vertAlign val="superscript"/>
        <sz val="8"/>
        <rFont val="Arial"/>
        <family val="2"/>
      </rPr>
      <t xml:space="preserve">(1)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</si>
  <si>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(2) </t>
    </r>
    <r>
      <rPr>
        <sz val="8"/>
        <rFont val="Arial"/>
        <family val="2"/>
      </rPr>
      <t>Al netto delle maggiorazioni previste dall'articolo 41, commi 4 (U06Z) e 5 (U07B) del Ccnl 1998-01 che vanno riportate nelle relative voci.</t>
    </r>
  </si>
  <si>
    <t>NF</t>
  </si>
  <si>
    <t>SQ9</t>
  </si>
  <si>
    <t>Risorse per la retribuzione di posizione e di risultato</t>
  </si>
  <si>
    <t>Risorse fisse aventi carattere di certezza e stabilità</t>
  </si>
  <si>
    <t>Art 57 c 2 L A Ccnl 16-18 - Unico importo 2020</t>
  </si>
  <si>
    <t>F18K</t>
  </si>
  <si>
    <t>Retribuzione di Posizione</t>
  </si>
  <si>
    <t>Art 11 c 1 L B DL 135/18 - Incr acc ass deroga fac ass.li</t>
  </si>
  <si>
    <t>F16L</t>
  </si>
  <si>
    <r>
      <t>Art 33 DL 34/19 - Assunz. T.I. su base di sostenib</t>
    </r>
    <r>
      <rPr>
        <vertAlign val="superscript"/>
        <sz val="8"/>
        <rFont val="Arial"/>
        <family val="2"/>
      </rPr>
      <t xml:space="preserve"> (2)</t>
    </r>
  </si>
  <si>
    <t>F15J</t>
  </si>
  <si>
    <t>Retribuzione di Risultato (Onnicomprensività)</t>
  </si>
  <si>
    <t>U02I</t>
  </si>
  <si>
    <r>
      <t xml:space="preserve">Art 57 c 2 L B Ccnl 16-18 - Altre spec disp legge </t>
    </r>
    <r>
      <rPr>
        <vertAlign val="superscript"/>
        <sz val="8"/>
        <rFont val="Arial"/>
        <family val="2"/>
      </rPr>
      <t>(3)</t>
    </r>
  </si>
  <si>
    <t>F18M</t>
  </si>
  <si>
    <r>
      <t>Art 57 c 2 L C Ccnl 16-18 - RIA cess ann prec misura intera</t>
    </r>
    <r>
      <rPr>
        <vertAlign val="superscript"/>
        <sz val="8"/>
        <rFont val="Arial"/>
        <family val="2"/>
      </rPr>
      <t xml:space="preserve"> (4)</t>
    </r>
  </si>
  <si>
    <t>F20N</t>
  </si>
  <si>
    <t>Totale Fondo posizione e risultato</t>
  </si>
  <si>
    <t>Art 57 c 2 L E Ccnl 16-18 - Ris adeg fondo scelte org e gest</t>
  </si>
  <si>
    <t>F18N</t>
  </si>
  <si>
    <t>Altre risorse non comprese fra le precedenti</t>
  </si>
  <si>
    <t>F00O</t>
  </si>
  <si>
    <t>Totale Risorse fisse</t>
  </si>
  <si>
    <t>Risorse variabili</t>
  </si>
  <si>
    <t>Art 208 cc 4 L c e 5 DLgs 285/92 - Prov.ti violaz cod strada</t>
  </si>
  <si>
    <t>F18O</t>
  </si>
  <si>
    <t>Art 43 L 449/1997 - Entr. conto terzi o utenza o sponsor.</t>
  </si>
  <si>
    <t>F50H</t>
  </si>
  <si>
    <t>Art 16 cc 4-5-6 DL 98/11 - Risp. piani razionalizzazione</t>
  </si>
  <si>
    <t>F96H</t>
  </si>
  <si>
    <t>Art 9 c 3 DL 90/2014 - Comp Avvocati carico controparti</t>
  </si>
  <si>
    <t>F10M</t>
  </si>
  <si>
    <t>Art 9 c 6 DL 90/2014 - Comp Avvocati spese compensate</t>
  </si>
  <si>
    <t>F10N</t>
  </si>
  <si>
    <t>Art 1 c 1091 L 145/2018 - Rec. ev. IMU e TARI</t>
  </si>
  <si>
    <t>F10L</t>
  </si>
  <si>
    <r>
      <t xml:space="preserve">Art 57 c 2 L B e D Ccnl 16-18 - Altre spec disp legge </t>
    </r>
    <r>
      <rPr>
        <vertAlign val="superscript"/>
        <sz val="8"/>
        <rFont val="Arial"/>
        <family val="2"/>
      </rPr>
      <t>(3)</t>
    </r>
  </si>
  <si>
    <t>F18P</t>
  </si>
  <si>
    <t>Art 57 c 2 L C Ccnl 16-18 - RIA cess anno prec mens residue</t>
  </si>
  <si>
    <t>F20O</t>
  </si>
  <si>
    <t>Somme non utilizzate fondo anno precedente</t>
  </si>
  <si>
    <t>F999</t>
  </si>
  <si>
    <t>Totale Risorse variabili</t>
  </si>
  <si>
    <t>Decurtazioni</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</si>
  <si>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</si>
  <si>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</si>
  <si>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</si>
  <si>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</si>
  <si>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</si>
  <si>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</si>
  <si>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</si>
  <si>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</si>
  <si>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 non comprese fra le precedenti</t>
  </si>
  <si>
    <t>F01P</t>
  </si>
  <si>
    <t>Totale Decurtazioni</t>
  </si>
  <si>
    <r>
      <rPr>
        <vertAlign val="superscript"/>
        <sz val="8"/>
        <rFont val="Arial"/>
        <family val="2"/>
      </rPr>
      <t xml:space="preserve">(2) </t>
    </r>
    <r>
      <rPr>
        <sz val="8"/>
        <rFont val="Arial"/>
        <family val="2"/>
      </rPr>
      <t>Indicare gli incrementi del fondo come certificati dall'organo di controllo determinati da assunzioni a tempo indeterminato (cfr. nota MEF prot. 179877 del 1 settembre 2020).</t>
    </r>
  </si>
  <si>
    <r>
      <rPr>
        <vertAlign val="superscript"/>
        <sz val="8"/>
        <rFont val="Arial"/>
        <family val="2"/>
      </rPr>
      <t xml:space="preserve">(3) </t>
    </r>
    <r>
      <rPr>
        <sz val="8"/>
        <rFont val="Arial"/>
        <family val="2"/>
      </rPr>
      <t>Escluse le poste identificate in voci specifiche separate.</t>
    </r>
  </si>
  <si>
    <r>
      <rPr>
        <vertAlign val="superscript"/>
        <sz val="8"/>
        <rFont val="Arial"/>
        <family val="2"/>
      </rPr>
      <t xml:space="preserve">(4) </t>
    </r>
    <r>
      <rPr>
        <sz val="8"/>
        <rFont val="Arial"/>
        <family val="2"/>
      </rPr>
      <t>Inserire cumulativamente la RIA del personale cessato (misura intera), dall'anno 2021 (la RIA 2020 va ricompresa nella voce F18K secondo le indicazioni dell'art. 57, comma 2, lettera a) del Ccnl 206-18).</t>
    </r>
  </si>
  <si>
    <t>ND</t>
  </si>
  <si>
    <r>
      <t xml:space="preserve">Destinazione fondi per il trattamento accessorio </t>
    </r>
    <r>
      <rPr>
        <vertAlign val="superscript"/>
        <sz val="10"/>
        <rFont val="Arial"/>
        <family val="2"/>
      </rPr>
      <t>(*)</t>
    </r>
  </si>
  <si>
    <t>Fondo risorse decentrate</t>
  </si>
  <si>
    <t>Art 67 c 1 Ccnl 16-18 - Unico importo consolidato 2017</t>
  </si>
  <si>
    <t>F00B</t>
  </si>
  <si>
    <t>Differenziali stipendiali in essere non disponibili alla CI</t>
  </si>
  <si>
    <t>U20S</t>
  </si>
  <si>
    <t>Art 67 c 2 L A Ccnl 16-18 - Increm 83,20 euro dal 31.12.2018</t>
  </si>
  <si>
    <t>F10Y</t>
  </si>
  <si>
    <t>Progressioni economiche orizzontali anno di riferimento</t>
  </si>
  <si>
    <t>U00T</t>
  </si>
  <si>
    <r>
      <t>Art 79 c 1 L B Ccnl 19-21 - Increm 84,50 euro dal 1.1.2021</t>
    </r>
    <r>
      <rPr>
        <vertAlign val="superscript"/>
        <sz val="8"/>
        <rFont val="Arial"/>
        <family val="2"/>
      </rPr>
      <t xml:space="preserve"> (2)</t>
    </r>
  </si>
  <si>
    <t>F20K</t>
  </si>
  <si>
    <t>Indennità di comparto - quota carico fondo</t>
  </si>
  <si>
    <t>U00D</t>
  </si>
  <si>
    <t>Art 67 c 2 L B Ccnl 16-18 - Ridet. per increm. stip. Ccnl</t>
  </si>
  <si>
    <t>F00Z</t>
  </si>
  <si>
    <t>Incremento indennità personale asili nido</t>
  </si>
  <si>
    <t>U00E</t>
  </si>
  <si>
    <t>INCONGRUENZA 9 - Fondo risorse decentrate</t>
  </si>
  <si>
    <t>Art 67 c 2 L C Ccnl 16-18 - RIA e ass. ad pers. cessato</t>
  </si>
  <si>
    <t>F00C</t>
  </si>
  <si>
    <t>Indennità personale ex VIII qualifica funzionale</t>
  </si>
  <si>
    <t>U00F</t>
  </si>
  <si>
    <t>Art 2 c 3 DLgs 165/2001 - Risp. tratt. ec. pre-Ccnl 94-97</t>
  </si>
  <si>
    <t>F70A</t>
  </si>
  <si>
    <t>Premi correlati alla performance organizzativa</t>
  </si>
  <si>
    <t>U00G</t>
  </si>
  <si>
    <t>Art 67 c 2 L E Ccnl 16-18-Increm. pers. trasf. disp. legge</t>
  </si>
  <si>
    <t>F00D</t>
  </si>
  <si>
    <t>Premi correlati alla performance individuale</t>
  </si>
  <si>
    <t>U00H</t>
  </si>
  <si>
    <t>Art 67 c 2 L E Ccnl 16-18 - Increm. altro pers. trasf.</t>
  </si>
  <si>
    <t>F00E</t>
  </si>
  <si>
    <t>Indennità condizioni di lavoro ex art.70-bis</t>
  </si>
  <si>
    <t>U00J</t>
  </si>
  <si>
    <t>Art 67 c 2 L F Ccnl 16-18 - Rid. stab. org. dir. Regioni</t>
  </si>
  <si>
    <t>F00J</t>
  </si>
  <si>
    <t>Ind turno, reperib e lav fest (art 24 c 1 CCNL 14.09.2000)</t>
  </si>
  <si>
    <t>U00K</t>
  </si>
  <si>
    <t>Art 67 c 2 L G Ccnl 16-18 - Increm. riduz. stab. straord.</t>
  </si>
  <si>
    <t>F00K</t>
  </si>
  <si>
    <t>Compensi specifiche responsabilità</t>
  </si>
  <si>
    <t>U00L</t>
  </si>
  <si>
    <t>Art 67 c 2 L H Ccnl 16-18 - Increm. dot org e relat copert</t>
  </si>
  <si>
    <t>F00M</t>
  </si>
  <si>
    <t>Art 113 DLgs 50/2016 - Incentivi funzioni tecniche</t>
  </si>
  <si>
    <t>U22I</t>
  </si>
  <si>
    <r>
      <t>Art 67 c 2 L H Ccnl 16-18 - Nuove ass. art 33 DL34/19</t>
    </r>
    <r>
      <rPr>
        <vertAlign val="superscript"/>
        <sz val="8"/>
        <rFont val="Arial"/>
        <family val="2"/>
      </rPr>
      <t xml:space="preserve"> (3)</t>
    </r>
  </si>
  <si>
    <t>F15K</t>
  </si>
  <si>
    <t>Compensi Avvocati art. 9 cc. 5-6 DL 90/2014</t>
  </si>
  <si>
    <t>U07E</t>
  </si>
  <si>
    <t>Art 1 c 800 L 205/2017 - Armonizz pers province transitato</t>
  </si>
  <si>
    <t>F10K</t>
  </si>
  <si>
    <t>Incentivi recupero evasione IMU e TARI</t>
  </si>
  <si>
    <t>U04C</t>
  </si>
  <si>
    <r>
      <t>Art 11 c 1 L B DL 135/18 - Incr acc ass deroga fac ass.li</t>
    </r>
    <r>
      <rPr>
        <vertAlign val="superscript"/>
        <sz val="8"/>
        <rFont val="Arial"/>
        <family val="2"/>
      </rPr>
      <t xml:space="preserve"> (4)</t>
    </r>
  </si>
  <si>
    <t>Compensi Istat Enti e Organismi pubblici autorizzati</t>
  </si>
  <si>
    <t>U00P</t>
  </si>
  <si>
    <t>Altre specifiche disposizioni di legge</t>
  </si>
  <si>
    <t>U00Q</t>
  </si>
  <si>
    <t>Compensi ai messi notificatori</t>
  </si>
  <si>
    <t>U00R</t>
  </si>
  <si>
    <t>Compensi al personale case da gioco</t>
  </si>
  <si>
    <t>U00S</t>
  </si>
  <si>
    <t>Polizia Locale - Servizi aggiuntivi iniziativa privata</t>
  </si>
  <si>
    <t>U01B</t>
  </si>
  <si>
    <t>Polizia locale - Incentivi prov violazione codice strada</t>
  </si>
  <si>
    <t>U00M</t>
  </si>
  <si>
    <t>Art 113 DLgs 50/2016 - Quote incentivi funzioni tecniche</t>
  </si>
  <si>
    <t>F00N</t>
  </si>
  <si>
    <t>Polizia locale - Indennità di servizio esterno</t>
  </si>
  <si>
    <t>U00V</t>
  </si>
  <si>
    <t>Polizia locale - Indennità di funzione</t>
  </si>
  <si>
    <t>U00Y</t>
  </si>
  <si>
    <t>Altri istituti non compresi fra i precedenti</t>
  </si>
  <si>
    <t>U998</t>
  </si>
  <si>
    <t>Art 4 c 9 DL 19/2020 - Ris ind ord pubbl PL attiv Covid-19</t>
  </si>
  <si>
    <t>F16T</t>
  </si>
  <si>
    <t>Totale Fondo risorse decentrate</t>
  </si>
  <si>
    <t>Art 70-ter Ccnl 16-18 - Contr Istat e Enti pubbl autorizz</t>
  </si>
  <si>
    <t>F00S</t>
  </si>
  <si>
    <t>Art 56-ter Ccnl 16-18 - Risorse serv agg PL iniz privata</t>
  </si>
  <si>
    <t>F00V</t>
  </si>
  <si>
    <t>Art 56-quater L C Ccnl 16-18 - Prov. violaz. codice strada</t>
  </si>
  <si>
    <t>F01V</t>
  </si>
  <si>
    <r>
      <t xml:space="preserve">Art 67 c 3 L C Ccnl 16-18 - Altre spec. disp. di legge </t>
    </r>
    <r>
      <rPr>
        <vertAlign val="superscript"/>
        <sz val="8"/>
        <rFont val="Arial"/>
        <family val="2"/>
      </rPr>
      <t>(5)</t>
    </r>
  </si>
  <si>
    <t>F00T</t>
  </si>
  <si>
    <t>Art 67 c 3 L D Ccnl 16-18-RIA cess anno prec mensil residue</t>
  </si>
  <si>
    <t>F00U</t>
  </si>
  <si>
    <t>Art 67 c 3 L E Ccnl 16-18 -Risp. straord. cons. anno prec.</t>
  </si>
  <si>
    <t>F00W</t>
  </si>
  <si>
    <t>Art 67 c 3 L F Ccnl 16-18 - Messi notificatori</t>
  </si>
  <si>
    <t>F00X</t>
  </si>
  <si>
    <t>Art 67 c 3 L G Ccnl 16-18 - Ris. pers. da case da gioco</t>
  </si>
  <si>
    <t>F00Y</t>
  </si>
  <si>
    <t>Art 67 c 3 L H Ccnl 16-18 - Integrazione 1,2% m.s. 1997</t>
  </si>
  <si>
    <t>F01J</t>
  </si>
  <si>
    <r>
      <t>Art 79 c 3 Ccnl 19-21 - Increm 0,22% m.s. 2018 dal 1.1.2022</t>
    </r>
    <r>
      <rPr>
        <vertAlign val="superscript"/>
        <sz val="8"/>
        <rFont val="Arial"/>
        <family val="2"/>
      </rPr>
      <t xml:space="preserve"> (2)</t>
    </r>
  </si>
  <si>
    <t>F20L</t>
  </si>
  <si>
    <t>Art 67 c 3 L I Ccnl 16-18-Ris. obiett. ente anche manten.</t>
  </si>
  <si>
    <t>F01K</t>
  </si>
  <si>
    <t>Art 67 c 3 L K Ccnl 16-18-Integr. pers. trasf. corso d'anno</t>
  </si>
  <si>
    <t>F01M</t>
  </si>
  <si>
    <r>
      <t>Art 68 c 1 Ccnl 16-18-Ris fisse non utilizzate fondi prec.</t>
    </r>
    <r>
      <rPr>
        <vertAlign val="superscript"/>
        <sz val="8"/>
        <rFont val="Arial"/>
        <family val="2"/>
      </rPr>
      <t xml:space="preserve"> (6)</t>
    </r>
  </si>
  <si>
    <t>F01N</t>
  </si>
  <si>
    <t>Art 67 c 2 L E Ccnl 16-18 -Dec. pers. trasf. disp. Legge</t>
  </si>
  <si>
    <t>F01Q</t>
  </si>
  <si>
    <t>Art 67 c 2 L E Ccnl 16-18 -Dec. altro pers. trasf.</t>
  </si>
  <si>
    <t>F01R</t>
  </si>
  <si>
    <t>Art 7 c 4 L U Ccnl 16-18 - Dec. risorse destinate P.O.</t>
  </si>
  <si>
    <t>F03Q</t>
  </si>
  <si>
    <t>Art 1 c 456 L 147/2013 - Decurtazione permanente</t>
  </si>
  <si>
    <t>Posizioni organizzative (bilancio)</t>
  </si>
  <si>
    <t>Risorse a carico del Bilancio</t>
  </si>
  <si>
    <t>Artt 15 c 4, 67 c 1 Ccnl 16-18 - Ris. dest. P.O. 2017</t>
  </si>
  <si>
    <t>F01U</t>
  </si>
  <si>
    <t>Retribuzione di posizione</t>
  </si>
  <si>
    <t>U00U</t>
  </si>
  <si>
    <t>Art 7 c 4 L U Ccnl 16-18 - Increm. risorse destinate P.O.</t>
  </si>
  <si>
    <t>F03R</t>
  </si>
  <si>
    <t>Retribuzione di risultato</t>
  </si>
  <si>
    <t>U00W</t>
  </si>
  <si>
    <t>Art 11bis c2 DL135/18 - Increm pos e ris P.O. rinunce ass.li</t>
  </si>
  <si>
    <t>F15L</t>
  </si>
  <si>
    <t>Retribuzione di risultato per incarichi ad interim</t>
  </si>
  <si>
    <t>U00X</t>
  </si>
  <si>
    <r>
      <t>Art 33 DL34/19 - Quota parte destinata alle P.O.</t>
    </r>
    <r>
      <rPr>
        <vertAlign val="superscript"/>
        <sz val="8"/>
        <rFont val="Arial"/>
        <family val="2"/>
      </rPr>
      <t xml:space="preserve"> (3)</t>
    </r>
  </si>
  <si>
    <t>F15M</t>
  </si>
  <si>
    <t>Totale P.O. (bilancio)</t>
  </si>
  <si>
    <t>Art 15 c 7 Ccnl 16-18 - Riduzione risorse destinate P.O.</t>
  </si>
  <si>
    <t>F01W</t>
  </si>
  <si>
    <t>Straordinario (bilancio)</t>
  </si>
  <si>
    <t>Art 14 Ccnl 98-01 - Ris straordinario ordinario anno 2017</t>
  </si>
  <si>
    <t>F15N</t>
  </si>
  <si>
    <t>Straordinario ordinario</t>
  </si>
  <si>
    <t>U05P</t>
  </si>
  <si>
    <t>Art 39 Ccnl 14.9.00 - Ris straord elettorale</t>
  </si>
  <si>
    <t>F15O</t>
  </si>
  <si>
    <t>Straordinario elettorale</t>
  </si>
  <si>
    <t>U05Q</t>
  </si>
  <si>
    <t>Art 39 Ccnl 14.9.00 - Ris straord eventi str e cal naturali</t>
  </si>
  <si>
    <t>F15P</t>
  </si>
  <si>
    <t>Straordinario per eventi straordinari e calamità naturali</t>
  </si>
  <si>
    <t>U05R</t>
  </si>
  <si>
    <t>Totale Straordinario (bilancio)</t>
  </si>
  <si>
    <t>Art 67 c 2 L G Ccnl 16-18 - Riduz stab straord a fav Fondo</t>
  </si>
  <si>
    <t>F15R</t>
  </si>
  <si>
    <r>
      <rPr>
        <vertAlign val="superscript"/>
        <sz val="8"/>
        <rFont val="Arial"/>
        <family val="2"/>
      </rPr>
      <t>(1)</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</si>
  <si>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(2) </t>
    </r>
    <r>
      <rPr>
        <sz val="8"/>
        <rFont val="Arial"/>
        <family val="2"/>
      </rPr>
      <t>Voce da valorizzare unicamente se la contrattazione 2022 risulta certificata dopo la data di efficacia del Ccnl 2019-21.</t>
    </r>
  </si>
  <si>
    <r>
      <rPr>
        <vertAlign val="superscript"/>
        <sz val="8"/>
        <rFont val="Arial"/>
        <family val="2"/>
      </rPr>
      <t xml:space="preserve">(3) </t>
    </r>
    <r>
      <rPr>
        <sz val="8"/>
        <rFont val="Arial"/>
        <family val="2"/>
      </rPr>
      <t>Indicare gli incrementi del fondo e delle risorse destinate alle P.O. come certificati dall'organo di controllo determinati da assunzioni a tempo indeterminato (cfr. nota MEF prot. 179877 del 1 settembre 2020).</t>
    </r>
  </si>
  <si>
    <r>
      <rPr>
        <vertAlign val="superscript"/>
        <sz val="8"/>
        <rFont val="Arial"/>
        <family val="2"/>
      </rPr>
      <t xml:space="preserve">(4) </t>
    </r>
    <r>
      <rPr>
        <sz val="8"/>
        <rFont val="Arial"/>
        <family val="2"/>
      </rPr>
      <t>Ivi compreso l'accessorio per assunzioni a tempo determinato ex articolo 1 decreto legge n. 80/2021 di personale il cui costo è incluso nel quadro economico del progetto con relativo rimborso sulle risorse del PNRR.</t>
    </r>
  </si>
  <si>
    <r>
      <rPr>
        <vertAlign val="superscript"/>
        <sz val="8"/>
        <rFont val="Arial"/>
        <family val="2"/>
      </rPr>
      <t xml:space="preserve">(5) </t>
    </r>
    <r>
      <rPr>
        <sz val="8"/>
        <rFont val="Arial"/>
        <family val="2"/>
      </rPr>
      <t>Escluse le poste identificate in voci specifiche separate.</t>
    </r>
  </si>
  <si>
    <r>
      <rPr>
        <vertAlign val="superscript"/>
        <sz val="8"/>
        <rFont val="Arial"/>
        <family val="2"/>
      </rPr>
      <t xml:space="preserve">(6) </t>
    </r>
    <r>
      <rPr>
        <sz val="8"/>
        <rFont val="Arial"/>
        <family val="2"/>
      </rPr>
      <t>Se il fondo 2022 risulta certificato oltre la data di efficacia del CCNL 2019-21 ricomprendere in questa voce, secondo le indicazioni dell'art. 79, comma 5, del Ccnl 2019-21, anche gli arretrati 2021 dell'art. 79, comma 1, lettera b).</t>
    </r>
  </si>
  <si>
    <t>SQUADRATURA 5</t>
  </si>
  <si>
    <t>SCHEDA UNIFICATA EX ART. 40 BIS, COMMA 3 DEL D.LGS. N.165/2001:</t>
  </si>
  <si>
    <t>"SPECIFICHE INFORMAZIONI SULLA CONTRATTAZIONE INTEGRATIVA"</t>
  </si>
  <si>
    <t>INCONGRUENZA 16</t>
  </si>
  <si>
    <t>MACROCATEGORIA: SEGRETARIO COMUNALE E PROVINCIALE</t>
  </si>
  <si>
    <t>Contatore</t>
  </si>
  <si>
    <t>LEG</t>
  </si>
  <si>
    <t>RISPETTO DI SPECIFICI LIMITI DI LEGGE</t>
  </si>
  <si>
    <t>LEG428</t>
  </si>
  <si>
    <t>INT</t>
  </si>
  <si>
    <t>x</t>
  </si>
  <si>
    <t>Importo del limite 2016 riferito alla presente macrocategoria (euro)</t>
  </si>
  <si>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</si>
  <si>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</si>
  <si>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</si>
  <si>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</si>
  <si>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LEG435</t>
  </si>
  <si>
    <t>Art. 107, comma 2 Ccnl 16-18 - Incremento annuo galleggiamento Segretario ex art. 41, comma 5 del Ccnl 16/5/2001 (valutato su base annua ed in assenza di segreteria convenzionata, euro)</t>
  </si>
  <si>
    <t>LEG436</t>
  </si>
  <si>
    <t>PERC</t>
  </si>
  <si>
    <t>Quota di retribuzione accessoria individuata nel vigente protocollo/accordo di segreteria convenzionata (valore %, indicare 100% in caso di segretario titolare di sede unica e 0% nel caso di scavalco per l'intero anno)</t>
  </si>
  <si>
    <t>LEG437</t>
  </si>
  <si>
    <t>Art. 107, comma 1 Ccnl 16-18 - incremento retribuzione di posizione (valutata su base annua corretta per la quota di convenzione, euro)</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</si>
  <si>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</si>
  <si>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</si>
  <si>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LEG398</t>
  </si>
  <si>
    <t>Totale risorse della tabella 15 (e, ove previste, anche della sezione LEG della scheda SICI) della presente macro-categoria non rilevanti ai fini della verifica del limite art. 23 c. 2 Dlgs 75/2017 (euro)</t>
  </si>
  <si>
    <t>INF</t>
  </si>
  <si>
    <t>INFORMAZIONI / CHIARIMENTI</t>
  </si>
  <si>
    <t>INF209</t>
  </si>
  <si>
    <t>NOTE</t>
  </si>
  <si>
    <t>Informazioni/chiarimenti da parte dell'Organo di controllo (max 1.500 caratteri)</t>
  </si>
  <si>
    <t>INF127</t>
  </si>
  <si>
    <t>Informazioni/chiarimenti da parte dell'Amministrazione (max 1.500 caratteri)</t>
  </si>
  <si>
    <t>MACROCATEGORIA: DIRIGENTI</t>
  </si>
  <si>
    <t>GEN</t>
  </si>
  <si>
    <t>FONDO RELATIVO ALL'ANNO DI RILEVAZIONE / TEMPISTICA DELLA C.I.</t>
  </si>
  <si>
    <t>Cod_sez</t>
  </si>
  <si>
    <t>Cod_dom</t>
  </si>
  <si>
    <t>Tipo_dom</t>
  </si>
  <si>
    <t>GEN353</t>
  </si>
  <si>
    <t>DATE</t>
  </si>
  <si>
    <t>In caso di certificazione disgiunta: data di certificazione della sola costituzione del fondo/i specificamente riferita all'anno di rilevazione (art. 40-bis, c.1 del Dlgs 165/2001)</t>
  </si>
  <si>
    <t>GEN354</t>
  </si>
  <si>
    <t>In caso di certificazione disgiunta: data di certificazione del solo contratto integrativo economico specificamente riferito al fondo/i dell'anno di rilevazione, sulla base di certificazione costituzione fondo effettuata in precedenza (art. 40-bis, c.1 del Dlgs 165/2001)</t>
  </si>
  <si>
    <t>GEN355</t>
  </si>
  <si>
    <t>In caso di certificazione congiunta: data di certificazione tanto della costituzione del fondo che del contratto integrativo economico specificamente riferito al fondo/i dell'anno di rilevazione (art. 40-bis, c.1 del Dlgs 165/2001)</t>
  </si>
  <si>
    <t>GEN195</t>
  </si>
  <si>
    <t>Annualità di ritardo nella certificazione del fondo/i contrattazione integrativa alla compilazione/rettifica della presente scheda (0=almeno costituzione fondo/i anno rilevazione certif.; 1=almeno costituzione fondo/i anno precedente certif. ecc.)</t>
  </si>
  <si>
    <t>LEG429</t>
  </si>
  <si>
    <t>Di cui, sempre con riferimento alla presente macrocategoria, variazione del limite 2016 in aumento ex art. 33, commi 1-2, del DL n. 34/2019 (cfr. Circolare, euro)</t>
  </si>
  <si>
    <t>LEG452</t>
  </si>
  <si>
    <r>
      <t>Totale risorse ricomprese nell'unico importo consolidato non rilevanti ai fini della verifica del limite art. 23 c. 2 Dlgs 75/2017 (euro)</t>
    </r>
    <r>
      <rPr>
        <vertAlign val="superscript"/>
        <sz val="11"/>
        <rFont val="Arial"/>
        <family val="2"/>
      </rPr>
      <t xml:space="preserve"> (1)</t>
    </r>
  </si>
  <si>
    <t>LEG265</t>
  </si>
  <si>
    <t>(eventuale) Importo del co-finanziamento al recupero riferito alla annualità corrente del recupero di risorse in eccesso ai sensi dell'art. 4, c. 2 del DL 16/2014 (euro)</t>
  </si>
  <si>
    <t>ORG</t>
  </si>
  <si>
    <t>ORGANIZZAZIONE E INCARICHI</t>
  </si>
  <si>
    <t>ORG191</t>
  </si>
  <si>
    <t>Numero complessivo di funzioni dirigenziali previste nell'ordinamento</t>
  </si>
  <si>
    <t>ORG299</t>
  </si>
  <si>
    <t>Numero di posizioni dirigenziali preposte alle strutture organizzative complesse ai sensi dell'art. 27, c. 5 del Ccnl 23.12.1999 e s.m.i. effettivamente coperte alla data del 31.12 dell'anno di rilevazione</t>
  </si>
  <si>
    <t>ORG300</t>
  </si>
  <si>
    <t>Valore medio su base annua della retribuzione di posizione previsto per le strutture organizzative complesse di cui all'art. 27, c. 5 del Ccnl 23.12.1999 e s.m.i. (euro)</t>
  </si>
  <si>
    <t>ORG268</t>
  </si>
  <si>
    <t>Numero di posizioni dirigenziali effettivamente coperte alla data del 31.12 dell'anno di rilevazione per la fascia più elevata</t>
  </si>
  <si>
    <t>ORG136</t>
  </si>
  <si>
    <t>Valore unitario su base annua della retribuzione di posizione previsto per la fascia più elevata (euro)</t>
  </si>
  <si>
    <t>ORG269</t>
  </si>
  <si>
    <t>Numero di posizioni dirigenziali effettivamente coperte alla data del 31.12 dell'anno di rilevazione per la fascia meno elevata</t>
  </si>
  <si>
    <t>ORG179</t>
  </si>
  <si>
    <t>Valore unitario su base annua della retribuzione di posizione previsto per la fascia meno elevata (euro)</t>
  </si>
  <si>
    <t>ORG270</t>
  </si>
  <si>
    <t>Numero di posizioni dirigenziali effettivamente coperte alla data del 31.12 dell'anno di rilevazione per le restanti fasce</t>
  </si>
  <si>
    <t>ORG161</t>
  </si>
  <si>
    <t>Valore unitario su base annua della retribuzione di posizione previsto per le restanti fasce (valore medio in euro)</t>
  </si>
  <si>
    <t>ORG271</t>
  </si>
  <si>
    <t>Numero di posizioni dirigenziali effettivamente coperte alla data del 31.12 dell'anno di rilevazione con incarico ad interim</t>
  </si>
  <si>
    <t>ORG272</t>
  </si>
  <si>
    <t>Valore medio su base annua della retribuzione per gli incarichi dirigenziali ad interim (risultato in euro)</t>
  </si>
  <si>
    <t>PRD</t>
  </si>
  <si>
    <t>PERFORMANCE / RISULTATO</t>
  </si>
  <si>
    <t>PRD137</t>
  </si>
  <si>
    <t>Importo totale della retribuzione di risultato erogata a valere sul fondo dell'anno di rilevazione (euro)</t>
  </si>
  <si>
    <t>PRD439</t>
  </si>
  <si>
    <t>% di risorse aggiuntive ex art. 57, c. 2 lettera e) del Ccnl 17.12.2020 in proporzione alle risorse stabili del fondo dell'anno di rilevazione</t>
  </si>
  <si>
    <t>PRD115</t>
  </si>
  <si>
    <t>Importo totale della retribuzione di risultato non erogata a seguito della valutazione non piena con riferimento al fondo dell'anno di rilevazione (euro)</t>
  </si>
  <si>
    <t>PRD159</t>
  </si>
  <si>
    <t>FLAG</t>
  </si>
  <si>
    <t>Le retribuzioni di risultato sono correlate alla valutazione della prestazione dei dirigenti (S/N)?</t>
  </si>
  <si>
    <t>PRD273</t>
  </si>
  <si>
    <t>Sono utilizzati indicatori di risultato attinenti all'Ufficio o all'Ente nel suo complesso per la valutazione della retribuzione di risultato (S/N)?</t>
  </si>
  <si>
    <t>PRD274</t>
  </si>
  <si>
    <t>Sono utilizzati giudizi del nucleo di valutazione o di altro analogo organismo per la valutazione della retribuzione di risultato (S/N)?</t>
  </si>
  <si>
    <t>PRD275</t>
  </si>
  <si>
    <t>Sono utilizzati ai fini della valutazione dei dirigenti meccanismi di confronto con le performance di altri enti (benchmarking) (S/N)?</t>
  </si>
  <si>
    <t>CPL</t>
  </si>
  <si>
    <t>RILEVAZIONE CEPEL</t>
  </si>
  <si>
    <t>CPL120</t>
  </si>
  <si>
    <t>Sono stati costituiti i nuclei di valutazione per il personale dirigente (S/N)?</t>
  </si>
  <si>
    <t>CPL150</t>
  </si>
  <si>
    <t>Sono costituiti in forma singola o associata?</t>
  </si>
  <si>
    <t>CPL286</t>
  </si>
  <si>
    <t>Viene effettuata la valutazione delle prestazioni e dei risultati dei dirigenti (art. 14 del Ccnl 23.12.1999) (S/N)?</t>
  </si>
  <si>
    <t>CPL147</t>
  </si>
  <si>
    <t>La valutazione delle prestazioni e dei risultati è effettuata in forma singola o associata?</t>
  </si>
  <si>
    <r>
      <rPr>
        <vertAlign val="superscript"/>
        <sz val="11"/>
        <rFont val="Arial"/>
        <family val="2"/>
      </rPr>
      <t>(1)</t>
    </r>
    <r>
      <rPr>
        <sz val="11"/>
        <rFont val="Arial"/>
        <family val="2"/>
      </rPr>
      <t xml:space="preserve">  Es. l'incremento pari all'1,53% del m.s. 2015 previsto dall'art. 56 del Ccnl 2016-18, ricompreso nell'unico importo 2020 secondo le indicazioni dell'articolo 57, comma 2, lettera a) del Ccnl 2016-18,</t>
    </r>
  </si>
  <si>
    <t xml:space="preserve">    ovvero l'armonizzazione dell'accessorio del personale ex-provinciale transitato nell'amministrazione secondo le indicazioni dell'articolo 1, comma 800 della legge n. 205/2017 (legge di bilancio 2018).</t>
  </si>
  <si>
    <t>MACROCATEGORIA: PERSONALE NON DIRIGENTE</t>
  </si>
  <si>
    <r>
      <t xml:space="preserve">Totale risorse ricomprese nell'unico importo consolidato non rilevanti ai fini della verifica del limite art. 23 c. 2 Dlgs 75/2017 (euro) </t>
    </r>
    <r>
      <rPr>
        <vertAlign val="superscript"/>
        <sz val="12"/>
        <rFont val="Arial"/>
        <family val="2"/>
      </rPr>
      <t>(1)</t>
    </r>
  </si>
  <si>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</si>
  <si>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</si>
  <si>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</si>
  <si>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</si>
  <si>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ORG145</t>
  </si>
  <si>
    <r>
      <t>Numero di posizioni organizzative effettivamente coperte alla data del 31.12 dell'anno di rilevazione per la fascia più elevata</t>
    </r>
    <r>
      <rPr>
        <vertAlign val="superscript"/>
        <sz val="11"/>
        <color indexed="8"/>
        <rFont val="Arial"/>
        <family val="2"/>
      </rPr>
      <t xml:space="preserve"> (2)</t>
    </r>
  </si>
  <si>
    <r>
      <t>Valore unitario su base annua della retribuzione di posizione previsto per la fascia più elevata (euro)</t>
    </r>
    <r>
      <rPr>
        <vertAlign val="superscript"/>
        <sz val="11"/>
        <color indexed="8"/>
        <rFont val="Arial"/>
        <family val="2"/>
      </rPr>
      <t xml:space="preserve"> (2)</t>
    </r>
  </si>
  <si>
    <t>ORG160</t>
  </si>
  <si>
    <r>
      <t>Numero di posizioni organizzative effettivamente coperte alla data del 31.12 dell'anno di rilevazione per la fascia meno elevata</t>
    </r>
    <r>
      <rPr>
        <vertAlign val="superscript"/>
        <sz val="11"/>
        <color indexed="8"/>
        <rFont val="Arial"/>
        <family val="2"/>
      </rPr>
      <t xml:space="preserve"> (2)</t>
    </r>
  </si>
  <si>
    <r>
      <t>Valore unitario su base annua della retribuzione di posizione previsto per la fascia meno elevata (euro)</t>
    </r>
    <r>
      <rPr>
        <vertAlign val="superscript"/>
        <sz val="11"/>
        <color indexed="8"/>
        <rFont val="Arial"/>
        <family val="2"/>
      </rPr>
      <t xml:space="preserve"> (2)</t>
    </r>
  </si>
  <si>
    <t>ORG154</t>
  </si>
  <si>
    <r>
      <t>Numero di posizioni organizzative effettivamente coperte alla data del 31.12 dell'anno di rilevazione per le restanti fasce</t>
    </r>
    <r>
      <rPr>
        <vertAlign val="superscript"/>
        <sz val="11"/>
        <color indexed="8"/>
        <rFont val="Arial"/>
        <family val="2"/>
      </rPr>
      <t xml:space="preserve"> (2)</t>
    </r>
  </si>
  <si>
    <r>
      <t>Valore unitario su base annua della retribuzione di posizione previsto per le restanti fasce (valore medio in euro)</t>
    </r>
    <r>
      <rPr>
        <vertAlign val="superscript"/>
        <sz val="11"/>
        <color indexed="8"/>
        <rFont val="Arial"/>
        <family val="2"/>
      </rPr>
      <t xml:space="preserve"> (2)</t>
    </r>
  </si>
  <si>
    <t>ORG453</t>
  </si>
  <si>
    <t>Numero di posizioni organizzative effettivamente coperte alla data del 31.12 dell'anno di rilevazione con rapporto di lavoro part-time e/o in convenzione con altre amministrazioni</t>
  </si>
  <si>
    <t>ORG454</t>
  </si>
  <si>
    <r>
      <t>Valore unitario su base annua della retribuzione di posizione previsto per le posizioni organizzative con rapporto di lavoro part-time e/o in convenzione con altre amministrazioni (valore medio in euro)</t>
    </r>
    <r>
      <rPr>
        <vertAlign val="superscript"/>
        <sz val="11"/>
        <rFont val="Arial"/>
        <family val="2"/>
      </rPr>
      <t xml:space="preserve"> (3)</t>
    </r>
  </si>
  <si>
    <t>ORG366</t>
  </si>
  <si>
    <t>Numero complessivo di incarichi di specifica responsabilità ai sensi dell'art. 70-quinquies, c. 1, Ccnl 21.5.2018 in essere al 31.12 dell'anno di rilevazione</t>
  </si>
  <si>
    <t>PEO</t>
  </si>
  <si>
    <t>PROGRESSIONI ECONOMICHE ORIZZONTALI A VALERE SUL FONDO DELL'ANNO DI RILEVAZIONE</t>
  </si>
  <si>
    <t>PEO374</t>
  </si>
  <si>
    <t>E' stata verificata la sussistenza del requisito di cui all'art. 16, c. 6 del Ccnl 21.5.2018 ai fini delle PEO (S/N) ?</t>
  </si>
  <si>
    <t>S</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</si>
  <si>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</si>
  <si>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</si>
  <si>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</si>
  <si>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</si>
  <si>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</si>
  <si>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sono riferite ad un numero limitato di dipendenti (cioè non superiori al 50% degli aventi diritto) ed operate con carattere di selettività secondo quanto previsto dall’art. 23 c. 2 del DLgs 150/2009 (S/N)?</t>
  </si>
  <si>
    <t>PEO473</t>
  </si>
  <si>
    <t>Le PEO riferite all'anno di rilevazione hanno rispettato le indicazioni di non retrodatazione oltre il 1 gennaio dell'anno di perfezionamento del contratto integrativo (S/N)?</t>
  </si>
  <si>
    <t>PEO133</t>
  </si>
  <si>
    <t>Importo delle risorse destinate alle PEO contrattate e certificate a valere sul fondo dell'anno di rilevazione (euro)</t>
  </si>
  <si>
    <t>PRD367</t>
  </si>
  <si>
    <t>L'ente ha rispettato l'indicazione di cui all'art. 68 c. 3 del Ccnl 21.5.2018 di destinare almeno il 30% delle risorse variabili del fondo dell'anno di rilevazione a performance Individuale (S/N)?</t>
  </si>
  <si>
    <t>PRD455</t>
  </si>
  <si>
    <t>Differenziazione del premio individuale - La contrattazione integrativa ha preventivamente definito la limitata quota massima di personale valutato cui attribuire la maggiorazione del premio individuale (S/N)?</t>
  </si>
  <si>
    <t>N</t>
  </si>
  <si>
    <t>PRD456</t>
  </si>
  <si>
    <t>Differenziazione del premio individuale - Numero dipendenti ai quali è stata erogata con riferimento a prestazioni rese nell'anno di rilevazione la maggiorazione del premio individuale prescritta dal Ccnl (unità)</t>
  </si>
  <si>
    <t>PRD457</t>
  </si>
  <si>
    <t>Differenziazione del premio individuale - Valore pro-capite medio della maggiorazione del premio individuale prescritta dal Ccnl erogata con riferimento a prestazioni rese nell'anno di rilevazione (euro)</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</si>
  <si>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</si>
  <si>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</si>
  <si>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</si>
  <si>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</si>
  <si>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</si>
  <si>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</si>
  <si>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</si>
  <si>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</si>
  <si>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</si>
  <si>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</si>
  <si>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</si>
  <si>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 delle risorse aggiuntive di cui all'art. 67, c. 5, lettera b) del Ccnl 21.5.2018 (variabile) in proporzione alle risorse stabili del fondo dell'anno di rilevazione</t>
  </si>
  <si>
    <t>WLF</t>
  </si>
  <si>
    <t>WELFARE INTEGRATIVO</t>
  </si>
  <si>
    <t>WLF466</t>
  </si>
  <si>
    <t>Disponibilità anno di rilevazione per la concessione di benefici di welfare al netto degli eventuali utilizzi del fondo per la contrattazione integrativa (euro)</t>
  </si>
  <si>
    <t>WLF467</t>
  </si>
  <si>
    <t>Welfare integrativo anno di rilevazione - Iniziative di sostegno al reddito della famiglia effettivamente erogate (euro)</t>
  </si>
  <si>
    <t>WLF468</t>
  </si>
  <si>
    <t>Welfare integrativo anno di rilevazione - Supporto all'istruzione e promozione del merito dei figli effettivamente erogate (euro)</t>
  </si>
  <si>
    <t>WLF469</t>
  </si>
  <si>
    <t>Welfare integrativo anno di rilevazione - Contributi a favore di attività culturali, ricreative e con finalità sociale effettivamente erogate (euro)</t>
  </si>
  <si>
    <t>WLF472</t>
  </si>
  <si>
    <t>Welfare integrativo anno di rilevazione - Anticipazioni, sovvenzioni e prestiti a favore di dipendenti in difficoltà effettivamente erogate (euro)</t>
  </si>
  <si>
    <t>WLF471</t>
  </si>
  <si>
    <t>Welfare integrativo anno di rilevazione - Polizze sanitarie integrative effettivamente erogate (euro)</t>
  </si>
  <si>
    <t>CPL194</t>
  </si>
  <si>
    <t>Viene effettuata la valutazione delle prestazioni e dei risultati dei dipendenti (art. 6 del Ccnl 31.3.1999) (S/N) ?</t>
  </si>
  <si>
    <t>Singola</t>
  </si>
  <si>
    <t>CPL182</t>
  </si>
  <si>
    <t>Quale è il valore massimo in percentuale dell'indennità di risultato rispetto all'indennità di posizione (art.10, c. 3 del Ccnl 31.3.1999)?</t>
  </si>
  <si>
    <r>
      <rPr>
        <vertAlign val="superscript"/>
        <sz val="11"/>
        <rFont val="Arial"/>
        <family val="2"/>
      </rPr>
      <t>(1)</t>
    </r>
    <r>
      <rPr>
        <sz val="11"/>
        <rFont val="Arial"/>
        <family val="2"/>
      </rPr>
      <t xml:space="preserve">  Es. l'incremento determinato dall'armonizzazione del trattamento accessorio del personale ex-provinciale transitato nell'amministrazione secondo le indicazioni dell'articolo 1, comma 800, della legge </t>
    </r>
  </si>
  <si>
    <t xml:space="preserve">    n. 205/2017 (legge di bilancio 2018).</t>
  </si>
  <si>
    <r>
      <rPr>
        <vertAlign val="superscript"/>
        <sz val="11"/>
        <rFont val="Arial"/>
        <family val="2"/>
      </rPr>
      <t>(2)</t>
    </r>
    <r>
      <rPr>
        <sz val="11"/>
        <rFont val="Arial"/>
        <family val="2"/>
      </rPr>
      <t xml:space="preserve">  Il dato va inserito escludendo il personale con rapporto a tempo parziale (presso l'ente di appartenenza o presso altro ente) e quello utilizzato presso servizi in convenzione.</t>
    </r>
  </si>
  <si>
    <r>
      <rPr>
        <vertAlign val="superscript"/>
        <sz val="11"/>
        <rFont val="Arial"/>
        <family val="2"/>
      </rPr>
      <t>(3)</t>
    </r>
    <r>
      <rPr>
        <sz val="11"/>
        <rFont val="Arial"/>
        <family val="2"/>
      </rPr>
      <t xml:space="preserve">  Rapportare a tredici mensilità il valore della retribuzione di posizione prevista per il dipendente in part-time o in convenzione (in quest'ultimo caso inserire solo le quote a proprio carico, indipendentemente dai</t>
    </r>
  </si>
  <si>
    <t xml:space="preserve">     meccanismi di pagamento e di rimborso previsti dalla convenzione stessa, ivi compresa l'eventuale maggiorazione individuata dall'articolo 17, comma 6, terzo alinea, del Ccnl 2016-18).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</si>
</sst>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numFmt numFmtId="166" formatCode="General_)"/>
  </numFmts>
  <fonts count="73" x14ac:knownFonts="1">
    <font>
      <sz val="11"/>
      <color theme="1"/>
      <name val="Calibri"/>
      <family val="2"/>
      <scheme val="minor"/>
    </font>
    <font>
      <sz val="8"/>
      <name val="Helv"/>
    </font>
    <font>
      <b/>
      <sz val="18"/>
      <name val="Arial"/>
      <family val="2"/>
    </font>
    <font>
      <sz val="8"/>
      <name val="Arial"/>
      <family val="2"/>
    </font>
    <font>
      <sz val="12"/>
      <name val="Arial"/>
      <family val="2"/>
    </font>
    <font>
      <sz val="12"/>
      <color rgb="FF0000CC"/>
      <name val="Arial"/>
      <family val="2"/>
    </font>
    <font>
      <sz val="16"/>
      <name val="Arial"/>
      <family val="2"/>
    </font>
    <font>
      <b/>
      <sz val="10"/>
      <name val="Arial"/>
      <family val="2"/>
    </font>
    <font>
      <sz val="10"/>
      <name val="Arial"/>
      <family val="2"/>
    </font>
    <font>
      <vertAlign val="superscript"/>
      <sz val="10"/>
      <name val="Arial"/>
      <family val="2"/>
    </font>
    <font>
      <b/>
      <i/>
      <sz val="12"/>
      <name val="Arial"/>
      <family val="2"/>
    </font>
    <font>
      <b/>
      <sz val="14"/>
      <name val="Arial"/>
      <family val="2"/>
    </font>
    <font>
      <i/>
      <sz val="8"/>
      <name val="Arial"/>
      <family val="2"/>
    </font>
    <font>
      <b/>
      <sz val="12"/>
      <name val="Arial"/>
      <family val="2"/>
    </font>
    <font>
      <sz val="12"/>
      <color theme="1"/>
      <name val="Times New Roman"/>
      <family val="2"/>
    </font>
    <font>
      <b/>
      <sz val="10"/>
      <color rgb="FFFF0000"/>
      <name val="Arial"/>
      <family val="2"/>
    </font>
    <font>
      <sz val="12"/>
      <color rgb="FFFF0000"/>
      <name val="Arial"/>
      <family val="2"/>
    </font>
    <font>
      <sz val="8"/>
      <color rgb="FFFF0000"/>
      <name val="Arial"/>
      <family val="2"/>
    </font>
    <font>
      <i/>
      <sz val="10"/>
      <name val="Arial"/>
      <family val="2"/>
    </font>
    <font>
      <vertAlign val="superscript"/>
      <sz val="8"/>
      <name val="Arial"/>
      <family val="2"/>
    </font>
    <font>
      <b/>
      <sz val="9.6"/>
      <color indexed="12"/>
      <name val="Arial"/>
      <family val="2"/>
    </font>
    <font>
      <i/>
      <sz val="9"/>
      <name val="Arial"/>
      <family val="2"/>
    </font>
    <font>
      <b/>
      <sz val="9"/>
      <name val="Arial"/>
      <family val="2"/>
    </font>
    <font>
      <sz val="9"/>
      <name val="Arial"/>
      <family val="2"/>
    </font>
    <font>
      <b/>
      <sz val="14"/>
      <color indexed="10"/>
      <name val="Arial"/>
      <family val="2"/>
    </font>
    <font>
      <sz val="7"/>
      <name val="Arial"/>
      <family val="2"/>
    </font>
    <font>
      <b/>
      <sz val="8"/>
      <name val="Arial"/>
      <family val="2"/>
    </font>
    <font>
      <b/>
      <sz val="11"/>
      <name val="Helv"/>
    </font>
    <font>
      <sz val="14"/>
      <name val="Arial"/>
      <family val="2"/>
    </font>
    <font>
      <sz val="8"/>
      <color indexed="12"/>
      <name val="Arial"/>
      <family val="2"/>
    </font>
    <font>
      <b/>
      <sz val="11"/>
      <name val="Arial"/>
      <family val="2"/>
    </font>
    <font>
      <sz val="11"/>
      <color rgb="FFFF0000"/>
      <name val="Arial"/>
      <family val="2"/>
    </font>
    <font>
      <b/>
      <i/>
      <sz val="9"/>
      <name val="Arial"/>
      <family val="2"/>
    </font>
    <font>
      <sz val="10"/>
      <name val="Courier"/>
      <family val="3"/>
    </font>
    <font>
      <sz val="8"/>
      <name val="Courier"/>
      <family val="3"/>
    </font>
    <font>
      <sz val="8"/>
      <color indexed="8"/>
      <name val="Trebuchet MS"/>
      <family val="2"/>
    </font>
    <font>
      <b/>
      <sz val="18"/>
      <color indexed="8"/>
      <name val="Arial"/>
      <family val="2"/>
    </font>
    <font>
      <sz val="8"/>
      <color rgb="FF0000CC"/>
      <name val="Arial"/>
      <family val="2"/>
    </font>
    <font>
      <b/>
      <sz val="8"/>
      <color indexed="8"/>
      <name val="Arial"/>
      <family val="2"/>
    </font>
    <font>
      <sz val="15"/>
      <name val="Times New Roman"/>
      <family val="1"/>
    </font>
    <font>
      <sz val="8"/>
      <name val="Times New Roman"/>
      <family val="1"/>
    </font>
    <font>
      <sz val="15"/>
      <name val="Arial"/>
      <family val="2"/>
    </font>
    <font>
      <b/>
      <sz val="15"/>
      <name val="Arial"/>
      <family val="2"/>
    </font>
    <font>
      <b/>
      <sz val="16"/>
      <name val="Arial"/>
      <family val="2"/>
    </font>
    <font>
      <sz val="18"/>
      <color theme="1"/>
      <name val="Arial"/>
      <family val="2"/>
    </font>
    <font>
      <sz val="8"/>
      <color theme="1"/>
      <name val="Arial"/>
      <family val="2"/>
    </font>
    <font>
      <sz val="12"/>
      <color theme="1"/>
      <name val="Arial"/>
      <family val="2"/>
    </font>
    <font>
      <sz val="16"/>
      <color theme="1"/>
      <name val="Arial"/>
      <family val="2"/>
    </font>
    <font>
      <sz val="11"/>
      <color theme="1"/>
      <name val="Arial"/>
      <family val="2"/>
    </font>
    <font>
      <i/>
      <sz val="18"/>
      <color theme="1"/>
      <name val="Arial"/>
      <family val="2"/>
    </font>
    <font>
      <u/>
      <sz val="12"/>
      <name val="Arial"/>
      <family val="2"/>
    </font>
    <font>
      <u/>
      <sz val="13"/>
      <name val="Arial"/>
      <family val="2"/>
    </font>
    <font>
      <u/>
      <sz val="11"/>
      <name val="Arial"/>
      <family val="2"/>
    </font>
    <font>
      <i/>
      <sz val="10"/>
      <color theme="1"/>
      <name val="Arial"/>
      <family val="2"/>
    </font>
    <font>
      <sz val="9"/>
      <color theme="1"/>
      <name val="Arial"/>
      <family val="2"/>
    </font>
    <font>
      <sz val="10"/>
      <color theme="1"/>
      <name val="Arial"/>
      <family val="2"/>
    </font>
    <font>
      <b/>
      <sz val="12"/>
      <color rgb="FFFF0000"/>
      <name val="Arial"/>
      <family val="2"/>
    </font>
    <font>
      <b/>
      <sz val="9"/>
      <color theme="1"/>
      <name val="Arial"/>
      <family val="2"/>
    </font>
    <font>
      <b/>
      <sz val="12"/>
      <color theme="1"/>
      <name val="Arial"/>
      <family val="2"/>
    </font>
    <font>
      <sz val="11"/>
      <name val="Arial"/>
      <family val="2"/>
    </font>
    <font>
      <sz val="14"/>
      <color indexed="12"/>
      <name val="Arial"/>
      <family val="2"/>
    </font>
    <font>
      <sz val="10"/>
      <color theme="1"/>
      <name val="Courier"/>
      <family val="3"/>
    </font>
    <font>
      <u/>
      <sz val="8"/>
      <name val="Arial"/>
      <family val="2"/>
    </font>
    <font>
      <b/>
      <sz val="10"/>
      <color theme="1"/>
      <name val="Courier"/>
      <family val="3"/>
    </font>
    <font>
      <vertAlign val="superscript"/>
      <sz val="11"/>
      <name val="Arial"/>
      <family val="2"/>
    </font>
    <font>
      <sz val="15"/>
      <color rgb="FFFF0000"/>
      <name val="Arial"/>
      <family val="2"/>
    </font>
    <font>
      <sz val="12"/>
      <name val="Courier"/>
      <family val="3"/>
    </font>
    <font>
      <vertAlign val="superscript"/>
      <sz val="12"/>
      <name val="Arial"/>
      <family val="2"/>
    </font>
    <font>
      <vertAlign val="superscript"/>
      <sz val="11"/>
      <color indexed="8"/>
      <name val="Arial"/>
      <family val="2"/>
    </font>
    <font>
      <sz val="11"/>
      <color rgb="FF0000CC"/>
      <name val="Arial"/>
      <family val="2"/>
    </font>
    <font>
      <b/>
      <u/>
      <sz val="13"/>
      <color rgb="FFFF0000"/>
      <name val="Arial"/>
      <family val="2"/>
    </font>
    <font>
      <sz val="9"/>
      <color rgb="FF0000CC"/>
      <name val="Arial"/>
      <family val="2"/>
    </font>
    <font>
      <sz val="10"/>
      <color rgb="FF0000CC"/>
      <name val="Arial"/>
      <family val="2"/>
    </font>
  </fonts>
  <fills count="10">
    <fill>
      <patternFill patternType="none"/>
    </fill>
    <fill>
      <patternFill patternType="gray125"/>
    </fill>
    <fill>
      <patternFill patternType="solid">
        <fgColor rgb="FFFFFF00"/>
        <bgColor indexed="64"/>
      </patternFill>
    </fill>
    <fill>
      <patternFill patternType="gray0625"/>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14" fillId="0" borderId="0"/>
    <xf numFmtId="0" fontId="1" fillId="0" borderId="0"/>
    <xf numFmtId="0" fontId="33" fillId="0" borderId="0"/>
    <xf numFmtId="0" fontId="35" fillId="0" borderId="0"/>
    <xf numFmtId="0" fontId="14" fillId="0" borderId="0"/>
    <xf numFmtId="0" fontId="14" fillId="0" borderId="0"/>
    <xf numFmtId="0" fontId="14" fillId="0" borderId="0"/>
  </cellStyleXfs>
  <cellXfs count="315">
    <xf numFmtId="0" fontId="0" fillId="0" borderId="0" xfId="0"/>
    <xf numFmtId="0" fontId="2" fillId="0" borderId="0" xfId="1" applyFont="1" applyAlignment="1">
      <alignment horizontal="left" vertical="top"/>
    </xf>
    <xf numFmtId="164" fontId="3" fillId="0" borderId="0" xfId="1" applyNumberFormat="1" applyFont="1"/>
    <xf numFmtId="0" fontId="3" fillId="0" borderId="0" xfId="1" applyFont="1"/>
    <xf numFmtId="0" fontId="4" fillId="0" borderId="0" xfId="1" applyFont="1" applyAlignment="1">
      <alignment horizontal="center" vertical="center"/>
    </xf>
    <xf numFmtId="0" fontId="5" fillId="2" borderId="0" xfId="1" applyFont="1" applyFill="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center"/>
    </xf>
    <xf numFmtId="0" fontId="6" fillId="0" borderId="0" xfId="1" applyFont="1" applyAlignment="1">
      <alignment horizontal="centerContinuous" vertical="center"/>
    </xf>
    <xf numFmtId="0" fontId="1" fillId="0" borderId="0" xfId="1" applyAlignment="1">
      <alignment horizontal="centerContinuous" vertical="center"/>
    </xf>
    <xf numFmtId="0" fontId="7" fillId="0" borderId="1" xfId="1" applyFont="1" applyBorder="1" applyAlignment="1">
      <alignment horizontal="centerContinuous" vertical="center"/>
    </xf>
    <xf numFmtId="0" fontId="3" fillId="0" borderId="2" xfId="1" applyFont="1" applyBorder="1" applyAlignment="1">
      <alignment horizontal="centerContinuous"/>
    </xf>
    <xf numFmtId="0" fontId="3" fillId="0" borderId="3" xfId="1" applyFont="1" applyBorder="1" applyAlignment="1">
      <alignment horizontal="centerContinuous" vertical="center"/>
    </xf>
    <xf numFmtId="0" fontId="3" fillId="3" borderId="4" xfId="1" applyFont="1" applyFill="1" applyBorder="1"/>
    <xf numFmtId="0" fontId="3" fillId="0" borderId="2" xfId="1" applyFont="1" applyBorder="1" applyAlignment="1">
      <alignment horizontal="centerContinuous" vertical="center"/>
    </xf>
    <xf numFmtId="0" fontId="10" fillId="0" borderId="5" xfId="1" applyFont="1" applyBorder="1" applyAlignment="1">
      <alignment horizontal="center" vertical="center" wrapText="1"/>
    </xf>
    <xf numFmtId="0" fontId="11" fillId="0" borderId="0" xfId="1" applyFont="1" applyAlignment="1">
      <alignment vertical="center" wrapText="1"/>
    </xf>
    <xf numFmtId="0" fontId="4" fillId="0" borderId="0" xfId="1" applyFont="1" applyAlignment="1">
      <alignment horizontal="center" vertical="center" wrapText="1"/>
    </xf>
    <xf numFmtId="0" fontId="3" fillId="0" borderId="6" xfId="1" applyFont="1" applyBorder="1" applyAlignment="1">
      <alignment horizontal="centerContinuous"/>
    </xf>
    <xf numFmtId="0" fontId="12" fillId="0" borderId="7" xfId="1" applyFont="1" applyBorder="1" applyAlignment="1">
      <alignment horizontal="center"/>
    </xf>
    <xf numFmtId="0" fontId="3" fillId="0" borderId="7" xfId="1" applyFont="1" applyBorder="1" applyAlignment="1">
      <alignment horizontal="centerContinuous"/>
    </xf>
    <xf numFmtId="0" fontId="12" fillId="0" borderId="8" xfId="1" applyFont="1" applyBorder="1" applyAlignment="1">
      <alignment horizontal="center"/>
    </xf>
    <xf numFmtId="0" fontId="3" fillId="0" borderId="9" xfId="1" applyFont="1" applyBorder="1" applyAlignment="1">
      <alignment horizontal="centerContinuous"/>
    </xf>
    <xf numFmtId="0" fontId="4" fillId="0" borderId="4" xfId="1" applyFont="1" applyBorder="1" applyAlignment="1">
      <alignment horizontal="center" vertical="center" wrapText="1"/>
    </xf>
    <xf numFmtId="0" fontId="13" fillId="0" borderId="10" xfId="1" applyFont="1" applyBorder="1"/>
    <xf numFmtId="0" fontId="7" fillId="0" borderId="11" xfId="1" applyFont="1" applyBorder="1" applyAlignment="1">
      <alignment horizontal="left" wrapText="1"/>
    </xf>
    <xf numFmtId="0" fontId="7" fillId="0" borderId="12" xfId="1" applyFont="1" applyBorder="1" applyAlignment="1">
      <alignment horizontal="left" wrapText="1"/>
    </xf>
    <xf numFmtId="0" fontId="10" fillId="0" borderId="13" xfId="1" applyFont="1" applyBorder="1" applyAlignment="1">
      <alignment horizontal="center" vertical="center" wrapText="1"/>
    </xf>
    <xf numFmtId="0" fontId="3" fillId="0" borderId="14" xfId="1" applyFont="1" applyBorder="1"/>
    <xf numFmtId="0" fontId="15" fillId="0" borderId="0" xfId="2" applyFont="1" applyAlignment="1" applyProtection="1">
      <alignment horizontal="centerContinuous" vertical="center"/>
      <protection hidden="1"/>
    </xf>
    <xf numFmtId="0" fontId="16" fillId="0" borderId="0" xfId="1" applyFont="1" applyAlignment="1">
      <alignment horizontal="centerContinuous" vertical="center"/>
    </xf>
    <xf numFmtId="0" fontId="17" fillId="0" borderId="0" xfId="1" applyFont="1" applyAlignment="1">
      <alignment horizontal="centerContinuous" vertical="center"/>
    </xf>
    <xf numFmtId="0" fontId="17" fillId="0" borderId="0" xfId="1" applyFont="1" applyAlignment="1">
      <alignment vertical="center"/>
    </xf>
    <xf numFmtId="0" fontId="18" fillId="0" borderId="15" xfId="1" applyFont="1" applyBorder="1" applyAlignment="1">
      <alignment horizontal="left" vertical="top"/>
    </xf>
    <xf numFmtId="0" fontId="7" fillId="0" borderId="16" xfId="1" applyFont="1" applyBorder="1" applyAlignment="1">
      <alignment horizontal="left" wrapText="1"/>
    </xf>
    <xf numFmtId="0" fontId="7" fillId="0" borderId="17" xfId="1" applyFont="1" applyBorder="1" applyAlignment="1">
      <alignment horizontal="left" wrapText="1"/>
    </xf>
    <xf numFmtId="0" fontId="4" fillId="0" borderId="5" xfId="1" applyFont="1" applyBorder="1" applyAlignment="1">
      <alignment horizontal="center" vertical="center" wrapText="1"/>
    </xf>
    <xf numFmtId="0" fontId="15" fillId="0" borderId="0" xfId="2" applyFont="1" applyAlignment="1" applyProtection="1">
      <alignment horizontal="center" vertical="center"/>
      <protection hidden="1"/>
    </xf>
    <xf numFmtId="0" fontId="3" fillId="0" borderId="6" xfId="1" applyFont="1" applyBorder="1" applyAlignment="1">
      <alignment horizontal="left"/>
    </xf>
    <xf numFmtId="0" fontId="3" fillId="0" borderId="18" xfId="2" applyFont="1" applyBorder="1" applyAlignment="1">
      <alignment horizontal="center"/>
    </xf>
    <xf numFmtId="3" fontId="3" fillId="0" borderId="9" xfId="1" applyNumberFormat="1" applyFont="1" applyBorder="1" applyProtection="1">
      <protection locked="0"/>
    </xf>
    <xf numFmtId="0" fontId="3" fillId="0" borderId="7" xfId="2" applyFont="1" applyBorder="1" applyAlignment="1">
      <alignment horizontal="center"/>
    </xf>
    <xf numFmtId="3" fontId="3" fillId="0" borderId="0" xfId="1" applyNumberFormat="1" applyFont="1" applyAlignment="1">
      <alignment vertical="center"/>
    </xf>
    <xf numFmtId="3" fontId="3" fillId="0" borderId="0" xfId="1" applyNumberFormat="1" applyFont="1" applyAlignment="1">
      <alignment horizontal="center" vertical="center"/>
    </xf>
    <xf numFmtId="3" fontId="3" fillId="0" borderId="19" xfId="1" applyNumberFormat="1" applyFont="1" applyBorder="1" applyProtection="1">
      <protection locked="0"/>
    </xf>
    <xf numFmtId="0" fontId="13" fillId="0" borderId="13" xfId="1" applyFont="1" applyBorder="1" applyAlignment="1">
      <alignment horizontal="center" vertical="center" wrapText="1"/>
    </xf>
    <xf numFmtId="0" fontId="21" fillId="0" borderId="20" xfId="1" applyFont="1" applyBorder="1" applyAlignment="1">
      <alignment horizontal="right"/>
    </xf>
    <xf numFmtId="0" fontId="22" fillId="0" borderId="21" xfId="1" applyFont="1" applyBorder="1"/>
    <xf numFmtId="165" fontId="21" fillId="0" borderId="22" xfId="1" applyNumberFormat="1" applyFont="1" applyBorder="1" applyAlignment="1">
      <alignment vertical="center"/>
    </xf>
    <xf numFmtId="0" fontId="22" fillId="0" borderId="23" xfId="1" applyFont="1" applyBorder="1" applyAlignment="1">
      <alignment horizontal="right"/>
    </xf>
    <xf numFmtId="0" fontId="22" fillId="0" borderId="24" xfId="1" applyFont="1" applyBorder="1"/>
    <xf numFmtId="165" fontId="22" fillId="0" borderId="25" xfId="1" applyNumberFormat="1" applyFont="1" applyBorder="1" applyAlignment="1">
      <alignment vertical="center"/>
    </xf>
    <xf numFmtId="0" fontId="3" fillId="3" borderId="0" xfId="1" applyFont="1" applyFill="1"/>
    <xf numFmtId="0" fontId="3" fillId="3" borderId="0" xfId="1" applyFont="1" applyFill="1" applyAlignment="1">
      <alignment horizontal="center"/>
    </xf>
    <xf numFmtId="0" fontId="21" fillId="0" borderId="20" xfId="1" applyFont="1" applyBorder="1" applyAlignment="1">
      <alignment horizontal="left" vertical="center"/>
    </xf>
    <xf numFmtId="0" fontId="23" fillId="0" borderId="21" xfId="1" applyFont="1" applyBorder="1"/>
    <xf numFmtId="0" fontId="21" fillId="0" borderId="26" xfId="1" applyFont="1" applyBorder="1" applyAlignment="1">
      <alignment horizontal="center"/>
    </xf>
    <xf numFmtId="165" fontId="22" fillId="0" borderId="27" xfId="1" applyNumberFormat="1" applyFont="1" applyBorder="1" applyAlignment="1">
      <alignment vertical="center"/>
    </xf>
    <xf numFmtId="0" fontId="7" fillId="0" borderId="28" xfId="1" applyFont="1" applyBorder="1" applyAlignment="1">
      <alignment horizontal="center" vertical="center"/>
    </xf>
    <xf numFmtId="0" fontId="8" fillId="0" borderId="29" xfId="1" applyFont="1" applyBorder="1" applyAlignment="1">
      <alignment horizontal="center" vertical="center"/>
    </xf>
    <xf numFmtId="165" fontId="7" fillId="0" borderId="27" xfId="1" applyNumberFormat="1" applyFont="1" applyBorder="1" applyAlignment="1">
      <alignment vertical="center"/>
    </xf>
    <xf numFmtId="0" fontId="7" fillId="0" borderId="29" xfId="1" applyFont="1" applyBorder="1" applyAlignment="1">
      <alignment horizontal="center" vertical="center"/>
    </xf>
    <xf numFmtId="0" fontId="1" fillId="0" borderId="30" xfId="1" applyBorder="1" applyAlignment="1">
      <alignment wrapText="1"/>
    </xf>
    <xf numFmtId="0" fontId="13" fillId="0" borderId="0" xfId="1" applyFont="1" applyAlignment="1">
      <alignment horizontal="center" vertical="center"/>
    </xf>
    <xf numFmtId="0" fontId="24" fillId="0" borderId="0" xfId="1" applyFont="1" applyAlignment="1">
      <alignment vertical="center" wrapText="1"/>
    </xf>
    <xf numFmtId="0" fontId="25" fillId="3" borderId="4" xfId="1" applyFont="1" applyFill="1" applyBorder="1" applyAlignment="1">
      <alignment horizontal="center" vertical="center" wrapText="1"/>
    </xf>
    <xf numFmtId="0" fontId="13" fillId="0" borderId="4" xfId="1" applyFont="1" applyBorder="1" applyAlignment="1">
      <alignment horizontal="center" vertical="center" wrapText="1"/>
    </xf>
    <xf numFmtId="0" fontId="4" fillId="0" borderId="0" xfId="1" applyFont="1" applyAlignment="1">
      <alignment horizontal="centerContinuous" vertical="center"/>
    </xf>
    <xf numFmtId="0" fontId="3" fillId="0" borderId="0" xfId="1" applyFont="1" applyAlignment="1">
      <alignment horizontal="centerContinuous" vertical="center"/>
    </xf>
    <xf numFmtId="0" fontId="18" fillId="0" borderId="15" xfId="1" applyFont="1" applyBorder="1" applyAlignment="1">
      <alignment horizontal="left" vertical="top" wrapText="1"/>
    </xf>
    <xf numFmtId="0" fontId="13" fillId="0" borderId="30" xfId="1" applyFont="1" applyBorder="1" applyAlignment="1">
      <alignment horizontal="center" vertical="center" wrapText="1"/>
    </xf>
    <xf numFmtId="0" fontId="10" fillId="0" borderId="13" xfId="1" applyFont="1" applyBorder="1" applyAlignment="1">
      <alignment horizontal="center" vertical="center" wrapText="1"/>
    </xf>
    <xf numFmtId="0" fontId="1" fillId="0" borderId="30" xfId="1" applyBorder="1" applyAlignment="1">
      <alignment wrapText="1"/>
    </xf>
    <xf numFmtId="0" fontId="3" fillId="3" borderId="14" xfId="1" applyFont="1" applyFill="1" applyBorder="1"/>
    <xf numFmtId="3" fontId="3" fillId="3" borderId="31" xfId="1" applyNumberFormat="1" applyFont="1" applyFill="1" applyBorder="1"/>
    <xf numFmtId="0" fontId="26" fillId="3" borderId="14" xfId="1" applyFont="1" applyFill="1" applyBorder="1" applyAlignment="1">
      <alignment horizontal="center"/>
    </xf>
    <xf numFmtId="0" fontId="27" fillId="0" borderId="4" xfId="1" applyFont="1" applyBorder="1" applyAlignment="1">
      <alignment horizontal="center"/>
    </xf>
    <xf numFmtId="0" fontId="18" fillId="0" borderId="15" xfId="1" applyFont="1" applyBorder="1" applyAlignment="1">
      <alignment horizontal="left"/>
    </xf>
    <xf numFmtId="0" fontId="18" fillId="0" borderId="16" xfId="1" applyFont="1" applyBorder="1" applyAlignment="1">
      <alignment horizontal="left"/>
    </xf>
    <xf numFmtId="0" fontId="18" fillId="0" borderId="17" xfId="1" applyFont="1" applyBorder="1" applyAlignment="1">
      <alignment horizontal="left"/>
    </xf>
    <xf numFmtId="0" fontId="1" fillId="0" borderId="30" xfId="1" applyBorder="1"/>
    <xf numFmtId="0" fontId="3" fillId="0" borderId="8" xfId="1" applyFont="1" applyBorder="1" applyAlignment="1">
      <alignment horizontal="center"/>
    </xf>
    <xf numFmtId="0" fontId="13" fillId="0" borderId="0" xfId="1" applyFont="1" applyAlignment="1">
      <alignment horizontal="center" vertical="center" wrapText="1"/>
    </xf>
    <xf numFmtId="0" fontId="28" fillId="0" borderId="0" xfId="1" quotePrefix="1" applyFont="1" applyAlignment="1">
      <alignment vertical="center" wrapText="1"/>
    </xf>
    <xf numFmtId="3" fontId="8" fillId="0" borderId="9" xfId="1" applyNumberFormat="1" applyFont="1" applyBorder="1"/>
    <xf numFmtId="0" fontId="8" fillId="3" borderId="4" xfId="1" applyFont="1" applyFill="1" applyBorder="1"/>
    <xf numFmtId="0" fontId="7" fillId="0" borderId="0" xfId="1" applyFont="1" applyAlignment="1">
      <alignment vertical="center" wrapText="1"/>
    </xf>
    <xf numFmtId="0" fontId="8" fillId="0" borderId="0" xfId="1" applyFont="1" applyAlignment="1">
      <alignment vertical="center"/>
    </xf>
    <xf numFmtId="0" fontId="7" fillId="0" borderId="23" xfId="1" applyFont="1" applyBorder="1" applyAlignment="1">
      <alignment horizontal="center" vertical="center"/>
    </xf>
    <xf numFmtId="0" fontId="8" fillId="0" borderId="24" xfId="1" applyFont="1" applyBorder="1" applyAlignment="1">
      <alignment horizontal="center" vertical="center"/>
    </xf>
    <xf numFmtId="165" fontId="7" fillId="0" borderId="25" xfId="1" applyNumberFormat="1" applyFont="1" applyBorder="1" applyAlignment="1">
      <alignment vertical="center"/>
    </xf>
    <xf numFmtId="0" fontId="8" fillId="0" borderId="0" xfId="1" applyFont="1" applyAlignment="1">
      <alignment horizontal="center" vertical="center"/>
    </xf>
    <xf numFmtId="0" fontId="8" fillId="0" borderId="0" xfId="1" applyFont="1"/>
    <xf numFmtId="0" fontId="3" fillId="0" borderId="32" xfId="1" applyFont="1" applyBorder="1"/>
    <xf numFmtId="0" fontId="29" fillId="0" borderId="0" xfId="1" applyFont="1"/>
    <xf numFmtId="0" fontId="5" fillId="0" borderId="0" xfId="1" applyFont="1" applyAlignment="1">
      <alignment horizontal="center" vertical="center"/>
    </xf>
    <xf numFmtId="0" fontId="1" fillId="0" borderId="0" xfId="1"/>
    <xf numFmtId="0" fontId="17" fillId="0" borderId="0" xfId="1" applyFont="1"/>
    <xf numFmtId="165" fontId="3" fillId="0" borderId="0" xfId="1" applyNumberFormat="1" applyFont="1"/>
    <xf numFmtId="0" fontId="13" fillId="0" borderId="10" xfId="1" applyFont="1" applyBorder="1" applyAlignment="1">
      <alignment horizontal="left"/>
    </xf>
    <xf numFmtId="0" fontId="7" fillId="0" borderId="12" xfId="1" applyFont="1" applyBorder="1" applyAlignment="1">
      <alignment horizontal="left"/>
    </xf>
    <xf numFmtId="0" fontId="1" fillId="0" borderId="4" xfId="1" applyBorder="1" applyAlignment="1">
      <alignment wrapText="1"/>
    </xf>
    <xf numFmtId="0" fontId="7" fillId="0" borderId="17" xfId="1" applyFont="1" applyBorder="1" applyAlignment="1">
      <alignment horizontal="left"/>
    </xf>
    <xf numFmtId="0" fontId="3" fillId="0" borderId="6" xfId="3" applyFont="1" applyBorder="1" applyAlignment="1">
      <alignment horizontal="left"/>
    </xf>
    <xf numFmtId="0" fontId="3" fillId="0" borderId="7" xfId="3" applyFont="1" applyBorder="1" applyAlignment="1">
      <alignment horizontal="center"/>
    </xf>
    <xf numFmtId="3" fontId="4" fillId="0" borderId="0" xfId="1" applyNumberFormat="1" applyFont="1" applyAlignment="1">
      <alignment vertical="center"/>
    </xf>
    <xf numFmtId="3" fontId="4" fillId="0" borderId="0" xfId="1" applyNumberFormat="1" applyFont="1" applyAlignment="1">
      <alignment horizontal="center" vertical="center"/>
    </xf>
    <xf numFmtId="0" fontId="3" fillId="0" borderId="7" xfId="1" applyFont="1" applyBorder="1" applyAlignment="1">
      <alignment horizontal="center"/>
    </xf>
    <xf numFmtId="0" fontId="1" fillId="0" borderId="4" xfId="1" applyBorder="1" applyAlignment="1">
      <alignment horizontal="center" vertical="center" wrapText="1"/>
    </xf>
    <xf numFmtId="0" fontId="30" fillId="0" borderId="4" xfId="1" applyFont="1" applyBorder="1" applyAlignment="1">
      <alignment horizontal="center" vertical="center" wrapText="1"/>
    </xf>
    <xf numFmtId="0" fontId="4" fillId="4" borderId="0" xfId="1" applyFont="1" applyFill="1" applyAlignment="1">
      <alignment horizontal="center" vertical="center"/>
    </xf>
    <xf numFmtId="0" fontId="3" fillId="0" borderId="33" xfId="1" applyFont="1" applyBorder="1"/>
    <xf numFmtId="3" fontId="3" fillId="0" borderId="0" xfId="1" applyNumberFormat="1" applyFont="1"/>
    <xf numFmtId="0" fontId="4" fillId="5" borderId="0" xfId="1" applyFont="1" applyFill="1" applyAlignment="1">
      <alignment horizontal="center" vertical="center"/>
    </xf>
    <xf numFmtId="3" fontId="4" fillId="5" borderId="0" xfId="1" applyNumberFormat="1" applyFont="1" applyFill="1" applyAlignment="1">
      <alignment vertical="center"/>
    </xf>
    <xf numFmtId="0" fontId="18" fillId="0" borderId="34" xfId="1" applyFont="1" applyBorder="1" applyAlignment="1">
      <alignment horizontal="left"/>
    </xf>
    <xf numFmtId="0" fontId="18" fillId="0" borderId="2" xfId="1" applyFont="1" applyBorder="1" applyAlignment="1">
      <alignment horizontal="left"/>
    </xf>
    <xf numFmtId="0" fontId="18" fillId="0" borderId="3" xfId="1" applyFont="1" applyBorder="1" applyAlignment="1">
      <alignment horizontal="left"/>
    </xf>
    <xf numFmtId="0" fontId="4" fillId="0" borderId="0" xfId="1" applyFont="1" applyAlignment="1">
      <alignment vertical="center"/>
    </xf>
    <xf numFmtId="0" fontId="3" fillId="0" borderId="35" xfId="2" applyFont="1" applyBorder="1" applyAlignment="1">
      <alignment horizontal="center"/>
    </xf>
    <xf numFmtId="0" fontId="31" fillId="0" borderId="30" xfId="1" applyFont="1" applyBorder="1" applyAlignment="1">
      <alignment vertical="center" wrapText="1"/>
    </xf>
    <xf numFmtId="0" fontId="3" fillId="0" borderId="0" xfId="1" applyFont="1" applyAlignment="1">
      <alignment wrapText="1"/>
    </xf>
    <xf numFmtId="3" fontId="4" fillId="5" borderId="0" xfId="1" applyNumberFormat="1" applyFont="1" applyFill="1" applyAlignment="1">
      <alignment horizontal="center" vertical="center"/>
    </xf>
    <xf numFmtId="0" fontId="13" fillId="0" borderId="4" xfId="1" applyFont="1" applyBorder="1" applyAlignment="1">
      <alignment horizontal="center" vertical="center"/>
    </xf>
    <xf numFmtId="0" fontId="22" fillId="0" borderId="29" xfId="1" applyFont="1" applyBorder="1"/>
    <xf numFmtId="165" fontId="22" fillId="0" borderId="36" xfId="1" applyNumberFormat="1" applyFont="1" applyBorder="1" applyAlignment="1">
      <alignment vertical="center"/>
    </xf>
    <xf numFmtId="0" fontId="22" fillId="3" borderId="14" xfId="1" applyFont="1" applyFill="1" applyBorder="1" applyAlignment="1">
      <alignment horizontal="right"/>
    </xf>
    <xf numFmtId="0" fontId="22" fillId="3" borderId="0" xfId="1" applyFont="1" applyFill="1"/>
    <xf numFmtId="165" fontId="22" fillId="3" borderId="31" xfId="1" applyNumberFormat="1" applyFont="1" applyFill="1" applyBorder="1" applyAlignment="1">
      <alignment vertical="center"/>
    </xf>
    <xf numFmtId="0" fontId="13" fillId="0" borderId="30" xfId="1" applyFont="1" applyBorder="1" applyAlignment="1">
      <alignment horizontal="center" vertical="center"/>
    </xf>
    <xf numFmtId="0" fontId="1" fillId="0" borderId="14" xfId="1" applyBorder="1" applyAlignment="1">
      <alignment wrapText="1"/>
    </xf>
    <xf numFmtId="0" fontId="3" fillId="0" borderId="8" xfId="2" applyFont="1" applyBorder="1" applyAlignment="1">
      <alignment horizontal="center"/>
    </xf>
    <xf numFmtId="0" fontId="13" fillId="0" borderId="11" xfId="1" applyFont="1" applyBorder="1" applyAlignment="1">
      <alignment horizontal="left" wrapText="1"/>
    </xf>
    <xf numFmtId="0" fontId="18" fillId="0" borderId="0" xfId="1" applyFont="1" applyAlignment="1">
      <alignment horizontal="center"/>
    </xf>
    <xf numFmtId="3" fontId="8" fillId="0" borderId="31" xfId="1" applyNumberFormat="1" applyFont="1" applyBorder="1"/>
    <xf numFmtId="0" fontId="3" fillId="0" borderId="14" xfId="1" applyFont="1" applyBorder="1" applyAlignment="1">
      <alignment horizontal="left"/>
    </xf>
    <xf numFmtId="0" fontId="12" fillId="0" borderId="20" xfId="1" applyFont="1" applyBorder="1" applyAlignment="1">
      <alignment horizontal="left" vertical="center"/>
    </xf>
    <xf numFmtId="0" fontId="12" fillId="0" borderId="0" xfId="1" applyFont="1" applyAlignment="1">
      <alignment horizontal="center"/>
    </xf>
    <xf numFmtId="165" fontId="12" fillId="0" borderId="22" xfId="1" applyNumberFormat="1" applyFont="1" applyBorder="1" applyAlignment="1">
      <alignment vertical="center"/>
    </xf>
    <xf numFmtId="0" fontId="26" fillId="0" borderId="23" xfId="1" applyFont="1" applyBorder="1" applyAlignment="1">
      <alignment horizontal="right"/>
    </xf>
    <xf numFmtId="0" fontId="26" fillId="0" borderId="29" xfId="1" applyFont="1" applyBorder="1" applyAlignment="1">
      <alignment horizontal="center" vertical="center"/>
    </xf>
    <xf numFmtId="165" fontId="26" fillId="0" borderId="36" xfId="1" applyNumberFormat="1" applyFont="1" applyBorder="1" applyAlignment="1">
      <alignment vertical="center"/>
    </xf>
    <xf numFmtId="165" fontId="32" fillId="0" borderId="22" xfId="1" applyNumberFormat="1" applyFont="1" applyBorder="1" applyAlignment="1">
      <alignment vertical="center"/>
    </xf>
    <xf numFmtId="0" fontId="26" fillId="3" borderId="14" xfId="1" applyFont="1" applyFill="1" applyBorder="1" applyAlignment="1">
      <alignment horizontal="right"/>
    </xf>
    <xf numFmtId="0" fontId="26" fillId="3" borderId="0" xfId="1" applyFont="1" applyFill="1" applyAlignment="1">
      <alignment horizontal="center" vertical="center"/>
    </xf>
    <xf numFmtId="165" fontId="26" fillId="3" borderId="31" xfId="1" applyNumberFormat="1" applyFont="1" applyFill="1" applyBorder="1" applyAlignment="1">
      <alignment vertical="center"/>
    </xf>
    <xf numFmtId="0" fontId="8" fillId="0" borderId="2" xfId="1" applyFont="1" applyBorder="1" applyAlignment="1">
      <alignment horizontal="left"/>
    </xf>
    <xf numFmtId="3" fontId="3" fillId="0" borderId="31" xfId="1" applyNumberFormat="1" applyFont="1" applyBorder="1"/>
    <xf numFmtId="0" fontId="3" fillId="0" borderId="10" xfId="1" applyFont="1" applyBorder="1" applyAlignment="1">
      <alignment horizontal="left"/>
    </xf>
    <xf numFmtId="0" fontId="21" fillId="0" borderId="0" xfId="1" applyFont="1" applyAlignment="1">
      <alignment horizontal="center"/>
    </xf>
    <xf numFmtId="0" fontId="4" fillId="0" borderId="0" xfId="2" applyFont="1" applyAlignment="1">
      <alignment vertical="center"/>
    </xf>
    <xf numFmtId="0" fontId="22" fillId="0" borderId="29" xfId="1" applyFont="1" applyBorder="1" applyAlignment="1">
      <alignment horizontal="center" vertical="center"/>
    </xf>
    <xf numFmtId="0" fontId="3" fillId="3" borderId="37" xfId="1" applyFont="1" applyFill="1" applyBorder="1"/>
    <xf numFmtId="0" fontId="8" fillId="3" borderId="32" xfId="1" applyFont="1" applyFill="1" applyBorder="1"/>
    <xf numFmtId="0" fontId="3" fillId="3" borderId="38" xfId="1" applyFont="1" applyFill="1" applyBorder="1"/>
    <xf numFmtId="0" fontId="8" fillId="3" borderId="0" xfId="1" applyFont="1" applyFill="1"/>
    <xf numFmtId="0" fontId="3" fillId="3" borderId="31" xfId="1" applyFont="1" applyFill="1" applyBorder="1"/>
    <xf numFmtId="0" fontId="3" fillId="3" borderId="14" xfId="1" applyFont="1" applyFill="1" applyBorder="1" applyAlignment="1">
      <alignment horizontal="left"/>
    </xf>
    <xf numFmtId="0" fontId="12" fillId="3" borderId="0" xfId="1" applyFont="1" applyFill="1" applyAlignment="1">
      <alignment horizontal="center"/>
    </xf>
    <xf numFmtId="0" fontId="3" fillId="3" borderId="23" xfId="1" applyFont="1" applyFill="1" applyBorder="1" applyAlignment="1">
      <alignment horizontal="left"/>
    </xf>
    <xf numFmtId="0" fontId="12" fillId="3" borderId="26" xfId="1" applyFont="1" applyFill="1" applyBorder="1" applyAlignment="1">
      <alignment horizontal="center"/>
    </xf>
    <xf numFmtId="3" fontId="3" fillId="3" borderId="39" xfId="1" applyNumberFormat="1" applyFont="1" applyFill="1" applyBorder="1"/>
    <xf numFmtId="165" fontId="7" fillId="0" borderId="36" xfId="1" applyNumberFormat="1" applyFont="1" applyBorder="1" applyAlignment="1">
      <alignment vertical="center"/>
    </xf>
    <xf numFmtId="166" fontId="33" fillId="6" borderId="11" xfId="4" applyNumberFormat="1" applyFill="1" applyBorder="1" applyAlignment="1">
      <alignment horizontal="right" vertical="top"/>
    </xf>
    <xf numFmtId="166" fontId="34" fillId="6" borderId="11" xfId="4" applyNumberFormat="1" applyFont="1" applyFill="1" applyBorder="1" applyAlignment="1">
      <alignment horizontal="right" vertical="top"/>
    </xf>
    <xf numFmtId="0" fontId="36" fillId="6" borderId="11" xfId="5" applyFont="1" applyFill="1" applyBorder="1" applyAlignment="1">
      <alignment vertical="top"/>
    </xf>
    <xf numFmtId="166" fontId="8" fillId="6" borderId="11" xfId="4" applyNumberFormat="1" applyFont="1" applyFill="1" applyBorder="1" applyAlignment="1">
      <alignment vertical="top"/>
    </xf>
    <xf numFmtId="0" fontId="10" fillId="0" borderId="5" xfId="1" applyFont="1" applyBorder="1" applyAlignment="1">
      <alignment horizontal="center" vertical="center"/>
    </xf>
    <xf numFmtId="164" fontId="37" fillId="0" borderId="0" xfId="1" applyNumberFormat="1" applyFont="1"/>
    <xf numFmtId="166" fontId="33" fillId="0" borderId="0" xfId="4" applyNumberFormat="1" applyAlignment="1">
      <alignment vertical="center"/>
    </xf>
    <xf numFmtId="166" fontId="33" fillId="0" borderId="0" xfId="4" applyNumberFormat="1" applyAlignment="1">
      <alignment horizontal="center" vertical="center"/>
    </xf>
    <xf numFmtId="0" fontId="36" fillId="6" borderId="40" xfId="5" applyFont="1" applyFill="1" applyBorder="1" applyAlignment="1">
      <alignment horizontal="centerContinuous" readingOrder="1"/>
    </xf>
    <xf numFmtId="0" fontId="38" fillId="6" borderId="0" xfId="5" applyFont="1" applyFill="1" applyAlignment="1">
      <alignment horizontal="centerContinuous" readingOrder="1"/>
    </xf>
    <xf numFmtId="166" fontId="8" fillId="6" borderId="0" xfId="4" applyNumberFormat="1" applyFont="1" applyFill="1" applyAlignment="1">
      <alignment horizontal="centerContinuous" vertical="center" readingOrder="1"/>
    </xf>
    <xf numFmtId="166" fontId="8" fillId="6" borderId="31" xfId="4" applyNumberFormat="1" applyFont="1" applyFill="1" applyBorder="1" applyAlignment="1">
      <alignment horizontal="centerContinuous" vertical="center" readingOrder="1"/>
    </xf>
    <xf numFmtId="166" fontId="13" fillId="0" borderId="13" xfId="4" applyNumberFormat="1" applyFont="1" applyBorder="1" applyAlignment="1">
      <alignment horizontal="center" vertical="center" wrapText="1"/>
    </xf>
    <xf numFmtId="164" fontId="33" fillId="0" borderId="0" xfId="4" applyNumberFormat="1" applyAlignment="1">
      <alignment vertical="center"/>
    </xf>
    <xf numFmtId="164" fontId="33" fillId="0" borderId="0" xfId="4" applyNumberFormat="1" applyAlignment="1">
      <alignment horizontal="center" vertical="center"/>
    </xf>
    <xf numFmtId="0" fontId="36" fillId="6" borderId="0" xfId="5" applyFont="1" applyFill="1" applyAlignment="1">
      <alignment horizontal="centerContinuous"/>
    </xf>
    <xf numFmtId="166" fontId="8" fillId="6" borderId="0" xfId="4" applyNumberFormat="1" applyFont="1" applyFill="1" applyAlignment="1">
      <alignment horizontal="centerContinuous" vertical="center"/>
    </xf>
    <xf numFmtId="166" fontId="8" fillId="6" borderId="31" xfId="4" applyNumberFormat="1" applyFont="1" applyFill="1" applyBorder="1" applyAlignment="1">
      <alignment horizontal="centerContinuous" vertical="center"/>
    </xf>
    <xf numFmtId="0" fontId="1" fillId="0" borderId="30" xfId="1" applyBorder="1" applyAlignment="1">
      <alignment horizontal="center" vertical="center" wrapText="1"/>
    </xf>
    <xf numFmtId="166" fontId="33" fillId="0" borderId="0" xfId="4" applyNumberFormat="1" applyAlignment="1">
      <alignment vertical="top"/>
    </xf>
    <xf numFmtId="166" fontId="33" fillId="6" borderId="41" xfId="4" applyNumberFormat="1" applyFill="1" applyBorder="1" applyAlignment="1">
      <alignment horizontal="right" vertical="top"/>
    </xf>
    <xf numFmtId="166" fontId="34" fillId="6" borderId="16" xfId="4" applyNumberFormat="1" applyFont="1" applyFill="1" applyBorder="1" applyAlignment="1">
      <alignment horizontal="right" vertical="top"/>
    </xf>
    <xf numFmtId="0" fontId="36" fillId="6" borderId="16" xfId="5" applyFont="1" applyFill="1" applyBorder="1" applyAlignment="1">
      <alignment vertical="top"/>
    </xf>
    <xf numFmtId="166" fontId="8" fillId="6" borderId="16" xfId="4" applyNumberFormat="1" applyFont="1" applyFill="1" applyBorder="1" applyAlignment="1">
      <alignment vertical="top"/>
    </xf>
    <xf numFmtId="166" fontId="8" fillId="6" borderId="17" xfId="4" applyNumberFormat="1" applyFont="1" applyFill="1" applyBorder="1" applyAlignment="1">
      <alignment vertical="top"/>
    </xf>
    <xf numFmtId="166" fontId="10" fillId="0" borderId="13" xfId="4" applyNumberFormat="1" applyFont="1" applyBorder="1" applyAlignment="1">
      <alignment horizontal="center" vertical="center" wrapText="1"/>
    </xf>
    <xf numFmtId="166" fontId="39" fillId="0" borderId="0" xfId="4" applyNumberFormat="1" applyFont="1" applyAlignment="1">
      <alignment vertical="center"/>
    </xf>
    <xf numFmtId="166" fontId="39" fillId="0" borderId="0" xfId="4" applyNumberFormat="1" applyFont="1" applyAlignment="1">
      <alignment horizontal="center" vertical="center"/>
    </xf>
    <xf numFmtId="166" fontId="39" fillId="0" borderId="0" xfId="4" applyNumberFormat="1" applyFont="1" applyAlignment="1">
      <alignment horizontal="right" vertical="center"/>
    </xf>
    <xf numFmtId="166" fontId="40" fillId="0" borderId="0" xfId="4" applyNumberFormat="1" applyFont="1" applyAlignment="1">
      <alignment horizontal="right" vertical="center"/>
    </xf>
    <xf numFmtId="166" fontId="41" fillId="0" borderId="0" xfId="4" applyNumberFormat="1" applyFont="1" applyAlignment="1">
      <alignment vertical="center"/>
    </xf>
    <xf numFmtId="166" fontId="42" fillId="0" borderId="0" xfId="4" applyNumberFormat="1" applyFont="1" applyAlignment="1">
      <alignment horizontal="center" vertical="center" wrapText="1"/>
    </xf>
    <xf numFmtId="166" fontId="4" fillId="0" borderId="13" xfId="4" applyNumberFormat="1" applyFont="1" applyBorder="1" applyAlignment="1">
      <alignment horizontal="center" vertical="center" wrapText="1"/>
    </xf>
    <xf numFmtId="166" fontId="43" fillId="0" borderId="0" xfId="4" applyNumberFormat="1" applyFont="1" applyAlignment="1">
      <alignment horizontal="centerContinuous" vertical="center"/>
    </xf>
    <xf numFmtId="166" fontId="26" fillId="0" borderId="0" xfId="4" applyNumberFormat="1" applyFont="1" applyAlignment="1">
      <alignment horizontal="centerContinuous" vertical="center"/>
    </xf>
    <xf numFmtId="166" fontId="39" fillId="0" borderId="0" xfId="4" applyNumberFormat="1" applyFont="1" applyAlignment="1">
      <alignment horizontal="centerContinuous" vertical="center"/>
    </xf>
    <xf numFmtId="166" fontId="41" fillId="0" borderId="0" xfId="4" applyNumberFormat="1" applyFont="1" applyAlignment="1">
      <alignment horizontal="centerContinuous" vertical="center"/>
    </xf>
    <xf numFmtId="166" fontId="4" fillId="0" borderId="30" xfId="4" applyNumberFormat="1" applyFont="1" applyBorder="1" applyAlignment="1">
      <alignment horizontal="center" vertical="center" wrapText="1"/>
    </xf>
    <xf numFmtId="14" fontId="39" fillId="0" borderId="0" xfId="4" applyNumberFormat="1" applyFont="1" applyAlignment="1">
      <alignment vertical="center"/>
    </xf>
    <xf numFmtId="166" fontId="34" fillId="0" borderId="0" xfId="4" applyNumberFormat="1" applyFont="1" applyAlignment="1">
      <alignment horizontal="right" vertical="center"/>
    </xf>
    <xf numFmtId="166" fontId="42" fillId="7" borderId="7" xfId="4" applyNumberFormat="1" applyFont="1" applyFill="1" applyBorder="1" applyAlignment="1">
      <alignment horizontal="center" vertical="center"/>
    </xf>
    <xf numFmtId="166" fontId="42" fillId="0" borderId="0" xfId="4" applyNumberFormat="1" applyFont="1" applyAlignment="1">
      <alignment vertical="center"/>
    </xf>
    <xf numFmtId="166" fontId="42" fillId="0" borderId="0" xfId="4" applyNumberFormat="1"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vertical="center"/>
    </xf>
    <xf numFmtId="0" fontId="46" fillId="0" borderId="0" xfId="2" applyFont="1"/>
    <xf numFmtId="0" fontId="47" fillId="0" borderId="0" xfId="2" applyFont="1" applyAlignment="1">
      <alignment horizontal="center" vertical="center"/>
    </xf>
    <xf numFmtId="0" fontId="48" fillId="0" borderId="0" xfId="2" applyFont="1" applyAlignment="1">
      <alignment horizontal="center" vertical="center"/>
    </xf>
    <xf numFmtId="0" fontId="46" fillId="0" borderId="0" xfId="2" applyFont="1" applyAlignment="1">
      <alignment wrapText="1"/>
    </xf>
    <xf numFmtId="0" fontId="49" fillId="0" borderId="0" xfId="2" applyFont="1" applyAlignment="1">
      <alignment horizontal="center" vertical="center" wrapText="1"/>
    </xf>
    <xf numFmtId="0" fontId="50" fillId="8" borderId="0" xfId="1" applyFont="1" applyFill="1" applyAlignment="1">
      <alignment horizontal="centerContinuous" vertical="center"/>
    </xf>
    <xf numFmtId="0" fontId="51" fillId="8" borderId="0" xfId="1" applyFont="1" applyFill="1" applyAlignment="1">
      <alignment horizontal="center" vertical="center"/>
    </xf>
    <xf numFmtId="0" fontId="52" fillId="8" borderId="0" xfId="1" applyFont="1" applyFill="1" applyAlignment="1">
      <alignment horizontal="centerContinuous" vertical="center"/>
    </xf>
    <xf numFmtId="0" fontId="46" fillId="0" borderId="0" xfId="2" applyFont="1" applyAlignment="1">
      <alignment vertical="center" wrapText="1"/>
    </xf>
    <xf numFmtId="0" fontId="46" fillId="0" borderId="0" xfId="2" applyFont="1" applyAlignment="1">
      <alignment vertical="center"/>
    </xf>
    <xf numFmtId="0" fontId="46" fillId="0" borderId="0" xfId="2" applyFont="1" applyAlignment="1">
      <alignment horizontal="center" vertical="center"/>
    </xf>
    <xf numFmtId="0" fontId="53" fillId="0" borderId="0" xfId="2" applyFont="1" applyAlignment="1">
      <alignment horizontal="center" vertical="center" wrapText="1"/>
    </xf>
    <xf numFmtId="0" fontId="54" fillId="0" borderId="0" xfId="2" applyFont="1" applyAlignment="1">
      <alignment horizontal="center" vertical="center"/>
    </xf>
    <xf numFmtId="0" fontId="55" fillId="0" borderId="0" xfId="2" applyFont="1" applyAlignment="1">
      <alignment vertical="center" wrapText="1"/>
    </xf>
    <xf numFmtId="0" fontId="23" fillId="0" borderId="0" xfId="2" applyFont="1" applyAlignment="1">
      <alignment horizontal="center" vertical="center"/>
    </xf>
    <xf numFmtId="0" fontId="3" fillId="0" borderId="0" xfId="2" applyFont="1" applyAlignment="1">
      <alignment horizontal="center" vertical="center"/>
    </xf>
    <xf numFmtId="0" fontId="56" fillId="0" borderId="0" xfId="2" applyFont="1" applyAlignment="1">
      <alignment vertical="center"/>
    </xf>
    <xf numFmtId="0" fontId="4" fillId="0" borderId="0" xfId="2" applyFont="1" applyAlignment="1">
      <alignment vertical="center" wrapText="1"/>
    </xf>
    <xf numFmtId="3" fontId="48" fillId="0" borderId="7" xfId="2" applyNumberFormat="1" applyFont="1" applyBorder="1" applyAlignment="1" applyProtection="1">
      <alignment horizontal="center" vertical="center" wrapText="1"/>
      <protection locked="0"/>
    </xf>
    <xf numFmtId="0" fontId="56" fillId="0" borderId="0" xfId="2" applyFont="1" applyAlignment="1">
      <alignment vertical="center" wrapText="1"/>
    </xf>
    <xf numFmtId="0" fontId="46" fillId="0" borderId="0" xfId="2" applyFont="1" applyAlignment="1" applyProtection="1">
      <alignment horizontal="center" vertical="center"/>
      <protection hidden="1"/>
    </xf>
    <xf numFmtId="0" fontId="57" fillId="0" borderId="0" xfId="2" applyFont="1" applyAlignment="1">
      <alignment horizontal="center" vertical="center"/>
    </xf>
    <xf numFmtId="0" fontId="45" fillId="0" borderId="0" xfId="2" applyFont="1" applyAlignment="1">
      <alignment horizontal="center" vertical="center" wrapText="1"/>
    </xf>
    <xf numFmtId="0" fontId="58" fillId="0" borderId="0" xfId="2" applyFont="1" applyAlignment="1">
      <alignment vertical="center" wrapText="1"/>
    </xf>
    <xf numFmtId="3" fontId="59" fillId="0" borderId="7" xfId="2" applyNumberFormat="1" applyFont="1" applyBorder="1" applyAlignment="1" applyProtection="1">
      <alignment horizontal="center" vertical="center" wrapText="1"/>
      <protection locked="0"/>
    </xf>
    <xf numFmtId="0" fontId="22" fillId="0" borderId="0" xfId="2" applyFont="1" applyAlignment="1">
      <alignment horizontal="center" vertical="center"/>
    </xf>
    <xf numFmtId="0" fontId="3" fillId="0" borderId="0" xfId="2" applyFont="1" applyAlignment="1">
      <alignment horizontal="center" vertical="center" wrapText="1"/>
    </xf>
    <xf numFmtId="0" fontId="8" fillId="0" borderId="0" xfId="2" applyFont="1" applyAlignment="1">
      <alignment vertical="center" wrapText="1"/>
    </xf>
    <xf numFmtId="10" fontId="48" fillId="0" borderId="7" xfId="2" applyNumberFormat="1" applyFont="1" applyBorder="1" applyAlignment="1" applyProtection="1">
      <alignment horizontal="center" vertical="center" wrapText="1"/>
      <protection locked="0"/>
    </xf>
    <xf numFmtId="0" fontId="56" fillId="0" borderId="0" xfId="6" applyFont="1" applyAlignment="1">
      <alignment vertical="center" wrapText="1"/>
    </xf>
    <xf numFmtId="2" fontId="46" fillId="0" borderId="0" xfId="2" applyNumberFormat="1" applyFont="1" applyAlignment="1" applyProtection="1">
      <alignment horizontal="center" vertical="center"/>
      <protection hidden="1"/>
    </xf>
    <xf numFmtId="3" fontId="59" fillId="9" borderId="7" xfId="2" applyNumberFormat="1" applyFont="1" applyFill="1" applyBorder="1" applyAlignment="1">
      <alignment horizontal="center" vertical="center" wrapText="1"/>
    </xf>
    <xf numFmtId="0" fontId="48" fillId="0" borderId="0" xfId="2" applyFont="1" applyAlignment="1">
      <alignment vertical="center"/>
    </xf>
    <xf numFmtId="0" fontId="55" fillId="0" borderId="0" xfId="2" applyFont="1" applyAlignment="1">
      <alignment vertical="center"/>
    </xf>
    <xf numFmtId="0" fontId="45" fillId="0" borderId="0" xfId="2" applyFont="1" applyAlignment="1">
      <alignment vertical="center"/>
    </xf>
    <xf numFmtId="49" fontId="46" fillId="0" borderId="8" xfId="2" applyNumberFormat="1" applyFont="1" applyBorder="1" applyAlignment="1" applyProtection="1">
      <alignment horizontal="center" vertical="center" wrapText="1"/>
      <protection locked="0"/>
    </xf>
    <xf numFmtId="49" fontId="46" fillId="0" borderId="42" xfId="2" applyNumberFormat="1" applyFont="1" applyBorder="1" applyAlignment="1" applyProtection="1">
      <alignment horizontal="center" vertical="center" wrapText="1"/>
      <protection locked="0"/>
    </xf>
    <xf numFmtId="49" fontId="46" fillId="0" borderId="18" xfId="2" applyNumberFormat="1" applyFont="1" applyBorder="1" applyAlignment="1" applyProtection="1">
      <alignment horizontal="center" vertical="center" wrapText="1"/>
      <protection locked="0"/>
    </xf>
    <xf numFmtId="0" fontId="53" fillId="0" borderId="0" xfId="2" applyFont="1" applyAlignment="1">
      <alignment vertical="center"/>
    </xf>
    <xf numFmtId="0" fontId="48" fillId="0" borderId="0" xfId="2" applyFont="1" applyAlignment="1">
      <alignment vertical="center" wrapText="1"/>
    </xf>
    <xf numFmtId="0" fontId="53" fillId="0" borderId="0" xfId="2" applyFont="1" applyAlignment="1">
      <alignment horizontal="center" vertical="center"/>
    </xf>
    <xf numFmtId="0" fontId="46" fillId="0" borderId="0" xfId="1" applyFont="1" applyAlignment="1">
      <alignment horizontal="center" vertical="center"/>
    </xf>
    <xf numFmtId="0" fontId="53" fillId="0" borderId="0" xfId="7" applyFont="1"/>
    <xf numFmtId="0" fontId="46" fillId="0" borderId="0" xfId="7" applyFont="1"/>
    <xf numFmtId="0" fontId="48" fillId="0" borderId="0" xfId="7" applyFont="1"/>
    <xf numFmtId="0" fontId="61" fillId="0" borderId="0" xfId="7" applyFont="1" applyAlignment="1">
      <alignment wrapText="1"/>
    </xf>
    <xf numFmtId="0" fontId="53" fillId="0" borderId="0" xfId="2" applyFont="1"/>
    <xf numFmtId="0" fontId="45" fillId="0" borderId="0" xfId="2" applyFont="1"/>
    <xf numFmtId="0" fontId="48" fillId="0" borderId="0" xfId="2" applyFont="1"/>
    <xf numFmtId="164" fontId="33" fillId="0" borderId="0" xfId="4" applyNumberFormat="1" applyAlignment="1">
      <alignment horizontal="center" vertical="center" wrapText="1"/>
    </xf>
    <xf numFmtId="166" fontId="13" fillId="0" borderId="30" xfId="4" applyNumberFormat="1" applyFont="1" applyBorder="1" applyAlignment="1">
      <alignment horizontal="center" vertical="center" wrapText="1"/>
    </xf>
    <xf numFmtId="166" fontId="13" fillId="0" borderId="0" xfId="4" applyNumberFormat="1" applyFont="1" applyAlignment="1">
      <alignment horizontal="center" vertical="center" wrapText="1"/>
    </xf>
    <xf numFmtId="0" fontId="62" fillId="8" borderId="0" xfId="1" applyFont="1" applyFill="1" applyAlignment="1">
      <alignment horizontal="centerContinuous" vertical="center"/>
    </xf>
    <xf numFmtId="0" fontId="45" fillId="0" borderId="0" xfId="2" applyFont="1" applyAlignment="1">
      <alignment vertical="center" wrapText="1"/>
    </xf>
    <xf numFmtId="14" fontId="48" fillId="0" borderId="7" xfId="1" applyNumberFormat="1" applyFont="1" applyBorder="1" applyAlignment="1" applyProtection="1">
      <alignment horizontal="center" vertical="center" wrapText="1"/>
      <protection locked="0"/>
    </xf>
    <xf numFmtId="0" fontId="56" fillId="0" borderId="0" xfId="8" applyFont="1" applyAlignment="1">
      <alignment vertical="center" wrapText="1"/>
    </xf>
    <xf numFmtId="0" fontId="58" fillId="0" borderId="0" xfId="8" applyFont="1" applyAlignment="1">
      <alignment vertical="center" wrapText="1"/>
    </xf>
    <xf numFmtId="14" fontId="48" fillId="0" borderId="0" xfId="1" applyNumberFormat="1" applyFont="1" applyAlignment="1">
      <alignment horizontal="center" vertical="center" wrapText="1"/>
    </xf>
    <xf numFmtId="0" fontId="55" fillId="0" borderId="0" xfId="2" applyFont="1" applyAlignment="1">
      <alignment horizontal="center" vertical="center" wrapText="1"/>
    </xf>
    <xf numFmtId="0" fontId="46" fillId="0" borderId="0" xfId="7" applyFont="1" applyAlignment="1">
      <alignment vertical="center"/>
    </xf>
    <xf numFmtId="0" fontId="56" fillId="0" borderId="0" xfId="7" applyFont="1" applyAlignment="1">
      <alignment vertical="center" wrapText="1"/>
    </xf>
    <xf numFmtId="0" fontId="46" fillId="0" borderId="0" xfId="7" applyFont="1" applyAlignment="1" applyProtection="1">
      <alignment horizontal="center" vertical="center"/>
      <protection hidden="1"/>
    </xf>
    <xf numFmtId="0" fontId="8" fillId="0" borderId="0" xfId="7" applyFont="1" applyAlignment="1">
      <alignment vertical="center" wrapText="1"/>
    </xf>
    <xf numFmtId="0" fontId="3" fillId="0" borderId="0" xfId="7" applyFont="1" applyAlignment="1">
      <alignment vertical="center" wrapText="1"/>
    </xf>
    <xf numFmtId="0" fontId="55" fillId="0" borderId="0" xfId="7" applyFont="1" applyAlignment="1">
      <alignment vertical="center" wrapText="1"/>
    </xf>
    <xf numFmtId="0" fontId="48" fillId="0" borderId="0" xfId="7" applyFont="1" applyAlignment="1">
      <alignment vertical="center"/>
    </xf>
    <xf numFmtId="0" fontId="63" fillId="0" borderId="0" xfId="7" applyFont="1" applyAlignment="1">
      <alignment vertical="center" wrapText="1"/>
    </xf>
    <xf numFmtId="0" fontId="59"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pplyProtection="1">
      <alignment horizontal="center" vertical="center"/>
      <protection hidden="1"/>
    </xf>
    <xf numFmtId="0" fontId="48" fillId="0" borderId="7" xfId="2" applyFont="1" applyBorder="1" applyAlignment="1" applyProtection="1">
      <alignment horizontal="center" vertical="center" wrapText="1"/>
      <protection locked="0"/>
    </xf>
    <xf numFmtId="0" fontId="59" fillId="0" borderId="0" xfId="1" applyFont="1"/>
    <xf numFmtId="0" fontId="37" fillId="0" borderId="0" xfId="1" applyFont="1" applyAlignment="1">
      <alignment horizontal="center"/>
    </xf>
    <xf numFmtId="0" fontId="37" fillId="0" borderId="0" xfId="1" applyFont="1"/>
    <xf numFmtId="164" fontId="33" fillId="0" borderId="0" xfId="4" applyNumberFormat="1" applyAlignment="1">
      <alignment vertical="center" wrapText="1"/>
    </xf>
    <xf numFmtId="0" fontId="36" fillId="6" borderId="0" xfId="5" applyFont="1" applyFill="1" applyAlignment="1">
      <alignment horizontal="centerContinuous" readingOrder="1"/>
    </xf>
    <xf numFmtId="14" fontId="33" fillId="0" borderId="0" xfId="4" applyNumberFormat="1" applyAlignment="1">
      <alignment vertical="top"/>
    </xf>
    <xf numFmtId="166" fontId="33" fillId="6" borderId="16" xfId="4" applyNumberFormat="1" applyFill="1" applyBorder="1" applyAlignment="1">
      <alignment horizontal="right" vertical="top"/>
    </xf>
    <xf numFmtId="166" fontId="65" fillId="0" borderId="0" xfId="4" applyNumberFormat="1" applyFont="1" applyAlignment="1">
      <alignment vertical="center"/>
    </xf>
    <xf numFmtId="166" fontId="66" fillId="0" borderId="0" xfId="4" applyNumberFormat="1" applyFont="1" applyAlignment="1">
      <alignment horizontal="right" vertical="center"/>
    </xf>
    <xf numFmtId="0" fontId="46" fillId="0" borderId="0" xfId="2" applyFont="1" applyAlignment="1" applyProtection="1">
      <alignment vertical="center"/>
      <protection hidden="1"/>
    </xf>
    <xf numFmtId="0" fontId="5" fillId="0" borderId="0" xfId="2" applyFont="1" applyAlignment="1">
      <alignment vertical="center"/>
    </xf>
    <xf numFmtId="3" fontId="59" fillId="0" borderId="42" xfId="2" applyNumberFormat="1" applyFont="1" applyBorder="1" applyAlignment="1">
      <alignment horizontal="center" vertical="center" wrapText="1"/>
    </xf>
    <xf numFmtId="0" fontId="54" fillId="0" borderId="0" xfId="6" applyFont="1" applyAlignment="1">
      <alignment horizontal="center" vertical="center"/>
    </xf>
    <xf numFmtId="0" fontId="45" fillId="0" borderId="0" xfId="6" applyFont="1" applyAlignment="1">
      <alignment horizontal="center" vertical="center"/>
    </xf>
    <xf numFmtId="0" fontId="56" fillId="0" borderId="0" xfId="6" applyFont="1" applyAlignment="1">
      <alignment vertical="center"/>
    </xf>
    <xf numFmtId="0" fontId="46" fillId="0" borderId="0" xfId="6" applyFont="1" applyAlignment="1">
      <alignment vertical="center" wrapText="1"/>
    </xf>
    <xf numFmtId="0" fontId="69" fillId="0" borderId="7" xfId="2" applyFont="1" applyBorder="1" applyAlignment="1" applyProtection="1">
      <alignment horizontal="center" vertical="center" wrapText="1"/>
      <protection locked="0"/>
    </xf>
    <xf numFmtId="0" fontId="5" fillId="0" borderId="0" xfId="2" applyFont="1" applyAlignment="1" applyProtection="1">
      <alignment horizontal="center" vertical="center"/>
      <protection hidden="1"/>
    </xf>
    <xf numFmtId="0" fontId="70" fillId="8" borderId="0" xfId="1" applyFont="1" applyFill="1" applyAlignment="1">
      <alignment horizontal="center" vertical="center"/>
    </xf>
    <xf numFmtId="0" fontId="46" fillId="0" borderId="0" xfId="6" applyFont="1" applyAlignment="1">
      <alignment vertical="center"/>
    </xf>
    <xf numFmtId="0" fontId="71" fillId="0" borderId="0" xfId="6" applyFont="1" applyAlignment="1">
      <alignment horizontal="center" vertical="center"/>
    </xf>
    <xf numFmtId="0" fontId="5" fillId="0" borderId="0" xfId="6" applyFont="1" applyAlignment="1">
      <alignment vertical="center"/>
    </xf>
    <xf numFmtId="0" fontId="72" fillId="0" borderId="0" xfId="6" applyFont="1" applyAlignment="1">
      <alignment vertical="center" wrapText="1"/>
    </xf>
    <xf numFmtId="0" fontId="55" fillId="0" borderId="0" xfId="6" applyFont="1" applyAlignment="1">
      <alignment vertical="center" wrapText="1"/>
    </xf>
    <xf numFmtId="0" fontId="48" fillId="0" borderId="0" xfId="6" applyFont="1" applyAlignment="1">
      <alignment horizontal="center" vertical="center"/>
    </xf>
    <xf numFmtId="0" fontId="58" fillId="0" borderId="0" xfId="6" applyFont="1" applyAlignment="1">
      <alignment vertical="center" wrapText="1"/>
    </xf>
    <xf numFmtId="0" fontId="23" fillId="0" borderId="0" xfId="6" applyFont="1" applyAlignment="1">
      <alignment horizontal="center" vertical="center"/>
    </xf>
    <xf numFmtId="0" fontId="3" fillId="0" borderId="0" xfId="6" applyFont="1" applyAlignment="1">
      <alignment horizontal="center" vertical="center"/>
    </xf>
    <xf numFmtId="0" fontId="4" fillId="0" borderId="0" xfId="6" applyFont="1" applyAlignment="1">
      <alignment vertical="center"/>
    </xf>
    <xf numFmtId="0" fontId="4" fillId="0" borderId="0" xfId="6" applyFont="1" applyAlignment="1">
      <alignment vertical="center" wrapText="1"/>
    </xf>
    <xf numFmtId="3" fontId="48" fillId="0" borderId="7" xfId="6" applyNumberFormat="1" applyFont="1" applyBorder="1" applyAlignment="1" applyProtection="1">
      <alignment horizontal="center" vertical="center" wrapText="1"/>
      <protection locked="0"/>
    </xf>
    <xf numFmtId="0" fontId="46" fillId="0" borderId="0" xfId="6" applyFont="1" applyAlignment="1" applyProtection="1">
      <alignment horizontal="center" vertical="center"/>
      <protection hidden="1"/>
    </xf>
    <xf numFmtId="0" fontId="8" fillId="0" borderId="0" xfId="6" applyFont="1" applyAlignment="1">
      <alignment vertical="center" wrapText="1"/>
    </xf>
    <xf numFmtId="0" fontId="58" fillId="0" borderId="0" xfId="2" applyFont="1" applyAlignment="1">
      <alignment wrapText="1"/>
    </xf>
    <xf numFmtId="0" fontId="59" fillId="0" borderId="0" xfId="2" applyFont="1"/>
  </cellXfs>
  <cellStyles count="9">
    <cellStyle name="Normale" xfId="0" builtinId="0"/>
    <cellStyle name="Normale 2" xfId="1" xr:uid="{A996477F-47EA-43E8-8E6D-A291A25D9E6C}"/>
    <cellStyle name="Normale 2 2 2" xfId="3" xr:uid="{9486DC63-3544-4023-BB68-9C6ED15C066E}"/>
    <cellStyle name="Normale 3" xfId="2" xr:uid="{86CD8534-F938-48D2-9D65-6E1FDD612665}"/>
    <cellStyle name="Normale 3 2" xfId="6" xr:uid="{E9D81870-9DAD-408D-B8DB-51C2F5A4636C}"/>
    <cellStyle name="Normale 4" xfId="7" xr:uid="{551AF463-31B7-4DAB-8BE7-A8363AC68644}"/>
    <cellStyle name="Normale 8" xfId="8" xr:uid="{6E34DD3C-2CD9-4F94-828C-27444E641585}"/>
    <cellStyle name="Normale_modello si2 raln_MODIFICATO_ALESSIO" xfId="5" xr:uid="{1BEEFAE5-AD38-4A15-8F8E-596405BC42C4}"/>
    <cellStyle name="Normale_PRINFEL98_modello si2 raln_MODIFICATO_ALESSIO 2" xfId="4" xr:uid="{A5365789-F814-4D9B-AD9A-13EFC8304E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FCBE0BB7-9E2D-4A5F-A473-22DBA3E03D7B}"/>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C42B4953-5B78-4A85-8D31-1A88D2F7995F}"/>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B42E6372-5E9C-46E9-9587-B53ED7DF19EE}"/>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00\segreteria\Elena\DOCUMENTI\Statistiche\conto%20annuale%202023\kit%20excel\RALN_REGIONI-E-AUT_LOC_-CCNL-NAZ_.xlsm" TargetMode="External"/><Relationship Id="rId1" Type="http://schemas.openxmlformats.org/officeDocument/2006/relationships/externalLinkPath" Target="RALN_REGIONI-E-AUT_LOC_-CCNL-NAZ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a 3"/>
      <sheetName val="Incongruenza 4 e controlli t14"/>
      <sheetName val="Incongruenza 5"/>
      <sheetName val="Incongruenza 6"/>
      <sheetName val="Incongruenza 7"/>
      <sheetName val="Incongruenza 8"/>
      <sheetName val="Incongruenza 10"/>
      <sheetName val="Incongruenze 12 e 13"/>
      <sheetName val="Incongruenza 14"/>
      <sheetName val="Incongruenza 15"/>
    </sheetNames>
    <sheetDataSet>
      <sheetData sheetId="0"/>
      <sheetData sheetId="1"/>
      <sheetData sheetId="2"/>
      <sheetData sheetId="3"/>
      <sheetData sheetId="4"/>
      <sheetData sheetId="5"/>
      <sheetData sheetId="6">
        <row r="1">
          <cell r="A1" t="str">
            <v>REGIONI ED AUTONOMIE LOCALI - anno 2022</v>
          </cell>
          <cell r="L1">
            <v>2022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R1" t="str">
            <v>NO</v>
          </cell>
        </row>
        <row r="8">
          <cell r="R8" t="str">
            <v>Dato</v>
          </cell>
          <cell r="W8" t="str">
            <v>Dato</v>
          </cell>
        </row>
        <row r="9">
          <cell r="R9">
            <v>12834</v>
          </cell>
          <cell r="W9">
            <v>4938</v>
          </cell>
        </row>
        <row r="10">
          <cell r="R10">
            <v>0</v>
          </cell>
          <cell r="W10">
            <v>3254</v>
          </cell>
        </row>
        <row r="11">
          <cell r="W11">
            <v>0</v>
          </cell>
        </row>
        <row r="12">
          <cell r="W12">
            <v>4642</v>
          </cell>
        </row>
      </sheetData>
      <sheetData sheetId="22">
        <row r="1">
          <cell r="R1" t="str">
            <v>SQ9</v>
          </cell>
        </row>
        <row r="8">
          <cell r="R8" t="str">
            <v>Dato</v>
          </cell>
          <cell r="W8" t="str">
            <v>Dato</v>
          </cell>
        </row>
        <row r="9">
          <cell r="R9">
            <v>0</v>
          </cell>
          <cell r="W9">
            <v>0</v>
          </cell>
        </row>
        <row r="10">
          <cell r="R10">
            <v>0</v>
          </cell>
          <cell r="W10">
            <v>0</v>
          </cell>
        </row>
        <row r="11">
          <cell r="R11">
            <v>0</v>
          </cell>
          <cell r="W11">
            <v>0</v>
          </cell>
        </row>
        <row r="12">
          <cell r="R12">
            <v>0</v>
          </cell>
        </row>
        <row r="13">
          <cell r="R13">
            <v>0</v>
          </cell>
        </row>
        <row r="14">
          <cell r="R14">
            <v>0</v>
          </cell>
        </row>
        <row r="15">
          <cell r="R15">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31">
          <cell r="R31">
            <v>0</v>
          </cell>
        </row>
        <row r="32">
          <cell r="R32">
            <v>0</v>
          </cell>
        </row>
        <row r="33">
          <cell r="R33">
            <v>0</v>
          </cell>
        </row>
        <row r="34">
          <cell r="R34">
            <v>0</v>
          </cell>
        </row>
        <row r="35">
          <cell r="R35">
            <v>0</v>
          </cell>
        </row>
      </sheetData>
      <sheetData sheetId="23">
        <row r="1">
          <cell r="R1" t="str">
            <v>SQ9</v>
          </cell>
        </row>
        <row r="2">
          <cell r="R2" t="str">
            <v>NO</v>
          </cell>
        </row>
        <row r="3">
          <cell r="R3" t="str">
            <v>NO</v>
          </cell>
        </row>
        <row r="8">
          <cell r="R8" t="str">
            <v>Dato</v>
          </cell>
          <cell r="W8" t="str">
            <v>Dato</v>
          </cell>
        </row>
        <row r="9">
          <cell r="R9">
            <v>163288</v>
          </cell>
          <cell r="W9">
            <v>70277</v>
          </cell>
        </row>
        <row r="10">
          <cell r="R10">
            <v>2662</v>
          </cell>
          <cell r="W10">
            <v>3613</v>
          </cell>
        </row>
        <row r="11">
          <cell r="R11">
            <v>0</v>
          </cell>
          <cell r="W11">
            <v>13134</v>
          </cell>
        </row>
        <row r="12">
          <cell r="R12">
            <v>3368</v>
          </cell>
          <cell r="W12">
            <v>0</v>
          </cell>
        </row>
        <row r="13">
          <cell r="R13">
            <v>1033</v>
          </cell>
          <cell r="W13">
            <v>0</v>
          </cell>
        </row>
        <row r="14">
          <cell r="R14">
            <v>0</v>
          </cell>
          <cell r="W14">
            <v>0</v>
          </cell>
        </row>
        <row r="15">
          <cell r="R15">
            <v>0</v>
          </cell>
          <cell r="W15">
            <v>39495</v>
          </cell>
        </row>
        <row r="16">
          <cell r="R16">
            <v>0</v>
          </cell>
          <cell r="W16">
            <v>5714</v>
          </cell>
        </row>
        <row r="17">
          <cell r="R17">
            <v>0</v>
          </cell>
          <cell r="W17">
            <v>4495</v>
          </cell>
        </row>
        <row r="18">
          <cell r="R18">
            <v>0</v>
          </cell>
          <cell r="W18">
            <v>14978</v>
          </cell>
        </row>
        <row r="19">
          <cell r="R19">
            <v>0</v>
          </cell>
          <cell r="W19">
            <v>2489</v>
          </cell>
        </row>
        <row r="20">
          <cell r="R20">
            <v>0</v>
          </cell>
          <cell r="W20">
            <v>0</v>
          </cell>
        </row>
        <row r="21">
          <cell r="R21">
            <v>0</v>
          </cell>
          <cell r="W21">
            <v>3359</v>
          </cell>
        </row>
        <row r="22">
          <cell r="R22">
            <v>0</v>
          </cell>
          <cell r="W22">
            <v>3688</v>
          </cell>
        </row>
        <row r="23">
          <cell r="R23">
            <v>0</v>
          </cell>
          <cell r="W23">
            <v>0</v>
          </cell>
        </row>
        <row r="24">
          <cell r="W24">
            <v>0</v>
          </cell>
        </row>
        <row r="25">
          <cell r="W25">
            <v>0</v>
          </cell>
        </row>
        <row r="26">
          <cell r="R26">
            <v>0</v>
          </cell>
          <cell r="W26">
            <v>0</v>
          </cell>
        </row>
        <row r="27">
          <cell r="R27">
            <v>0</v>
          </cell>
          <cell r="W27">
            <v>0</v>
          </cell>
        </row>
        <row r="28">
          <cell r="R28">
            <v>2489</v>
          </cell>
          <cell r="W28">
            <v>743</v>
          </cell>
        </row>
        <row r="29">
          <cell r="R29">
            <v>0</v>
          </cell>
          <cell r="W29">
            <v>1475</v>
          </cell>
        </row>
        <row r="30">
          <cell r="R30">
            <v>0</v>
          </cell>
          <cell r="W30">
            <v>11948</v>
          </cell>
        </row>
        <row r="31">
          <cell r="R31">
            <v>3359</v>
          </cell>
        </row>
        <row r="32">
          <cell r="R32">
            <v>0</v>
          </cell>
        </row>
        <row r="33">
          <cell r="R33">
            <v>3688</v>
          </cell>
        </row>
        <row r="34">
          <cell r="R34">
            <v>0</v>
          </cell>
        </row>
        <row r="35">
          <cell r="R35">
            <v>0</v>
          </cell>
        </row>
        <row r="36">
          <cell r="R36">
            <v>0</v>
          </cell>
        </row>
        <row r="37">
          <cell r="R37">
            <v>0</v>
          </cell>
        </row>
        <row r="38">
          <cell r="R38">
            <v>12500</v>
          </cell>
        </row>
        <row r="39">
          <cell r="R39">
            <v>0</v>
          </cell>
        </row>
        <row r="40">
          <cell r="R40">
            <v>0</v>
          </cell>
        </row>
        <row r="41">
          <cell r="R41">
            <v>7090</v>
          </cell>
        </row>
        <row r="42">
          <cell r="R42">
            <v>0</v>
          </cell>
        </row>
        <row r="43">
          <cell r="R43">
            <v>13911</v>
          </cell>
        </row>
        <row r="44">
          <cell r="R44">
            <v>0</v>
          </cell>
        </row>
        <row r="45">
          <cell r="R45">
            <v>0</v>
          </cell>
        </row>
        <row r="46">
          <cell r="R46">
            <v>0</v>
          </cell>
        </row>
        <row r="49">
          <cell r="R49">
            <v>4938</v>
          </cell>
        </row>
        <row r="50">
          <cell r="R50">
            <v>0</v>
          </cell>
        </row>
        <row r="51">
          <cell r="R51">
            <v>0</v>
          </cell>
        </row>
        <row r="52">
          <cell r="R52">
            <v>32694</v>
          </cell>
        </row>
        <row r="53">
          <cell r="R53">
            <v>0</v>
          </cell>
        </row>
        <row r="54">
          <cell r="R54">
            <v>0</v>
          </cell>
        </row>
        <row r="55">
          <cell r="R55">
            <v>0</v>
          </cell>
        </row>
        <row r="56">
          <cell r="R56">
            <v>0</v>
          </cell>
        </row>
        <row r="61">
          <cell r="R61">
            <v>63625</v>
          </cell>
          <cell r="W61">
            <v>50898</v>
          </cell>
        </row>
        <row r="62">
          <cell r="R62">
            <v>0</v>
          </cell>
          <cell r="W62">
            <v>12721</v>
          </cell>
        </row>
        <row r="63">
          <cell r="R63">
            <v>0</v>
          </cell>
          <cell r="W63">
            <v>0</v>
          </cell>
        </row>
        <row r="64">
          <cell r="R64">
            <v>0</v>
          </cell>
          <cell r="W64">
            <v>0</v>
          </cell>
        </row>
        <row r="65">
          <cell r="R65">
            <v>0</v>
          </cell>
        </row>
        <row r="66">
          <cell r="R66">
            <v>0</v>
          </cell>
        </row>
        <row r="69">
          <cell r="R69">
            <v>0</v>
          </cell>
        </row>
        <row r="70">
          <cell r="R70">
            <v>0</v>
          </cell>
        </row>
        <row r="75">
          <cell r="R75">
            <v>20000</v>
          </cell>
          <cell r="W75">
            <v>2056</v>
          </cell>
        </row>
        <row r="76">
          <cell r="R76">
            <v>9777</v>
          </cell>
          <cell r="W76">
            <v>9777</v>
          </cell>
        </row>
        <row r="77">
          <cell r="R77">
            <v>0</v>
          </cell>
          <cell r="W77">
            <v>0</v>
          </cell>
        </row>
        <row r="78">
          <cell r="R78">
            <v>0</v>
          </cell>
          <cell r="W78">
            <v>0</v>
          </cell>
        </row>
        <row r="81">
          <cell r="R81">
            <v>0</v>
          </cell>
        </row>
        <row r="82">
          <cell r="R82">
            <v>0</v>
          </cell>
        </row>
      </sheetData>
      <sheetData sheetId="24"/>
      <sheetData sheetId="25"/>
      <sheetData sheetId="26">
        <row r="13">
          <cell r="F13">
            <v>44855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9413-96DC-49CE-BE09-B647C5E1A554}">
  <sheetPr>
    <pageSetUpPr fitToPage="1"/>
  </sheetPr>
  <dimension ref="A1:W18"/>
  <sheetViews>
    <sheetView showGridLines="0" zoomScale="80" zoomScaleNormal="80" workbookViewId="0">
      <selection activeCell="G12" sqref="G12"/>
    </sheetView>
  </sheetViews>
  <sheetFormatPr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2.85546875" style="3" customWidth="1"/>
    <col min="9" max="13" width="9.140625" style="3"/>
    <col min="14" max="14" width="7.85546875" style="3" customWidth="1"/>
    <col min="15" max="17" width="12.5703125" style="7" hidden="1" customWidth="1"/>
    <col min="18" max="18" width="12.5703125" style="6" hidden="1" customWidth="1"/>
    <col min="19" max="19" width="4.5703125" style="6" hidden="1" customWidth="1"/>
    <col min="20" max="22" width="12.5703125" style="7" hidden="1" customWidth="1"/>
    <col min="23" max="23" width="12.5703125" style="6" hidden="1" customWidth="1"/>
    <col min="24" max="16384" width="9.140625" style="3"/>
  </cols>
  <sheetData>
    <row r="1" spans="1:23" ht="23.25" x14ac:dyDescent="0.2">
      <c r="A1" s="1" t="str">
        <f>[1]t1!$A$1</f>
        <v>REGIONI ED AUTONOMIE LOCALI - anno 2022</v>
      </c>
      <c r="B1" s="1"/>
      <c r="C1" s="1"/>
      <c r="D1" s="1"/>
      <c r="E1" s="1"/>
      <c r="F1" s="1"/>
      <c r="G1" s="1"/>
      <c r="H1" s="2" t="s">
        <v>0</v>
      </c>
      <c r="O1" s="4"/>
      <c r="P1" s="4"/>
      <c r="Q1" s="5">
        <v>77</v>
      </c>
      <c r="R1" s="5" t="s">
        <v>1</v>
      </c>
      <c r="T1" s="4"/>
      <c r="U1" s="4"/>
    </row>
    <row r="2" spans="1:23" ht="15.6" customHeight="1" x14ac:dyDescent="0.2"/>
    <row r="3" spans="1:23" ht="44.85" customHeight="1" x14ac:dyDescent="0.2">
      <c r="A3" s="9"/>
      <c r="B3" s="10"/>
      <c r="C3" s="10"/>
      <c r="D3" s="10"/>
      <c r="E3" s="10"/>
      <c r="F3" s="10"/>
      <c r="G3" s="10"/>
      <c r="O3" s="4"/>
      <c r="P3" s="4"/>
      <c r="T3" s="4"/>
      <c r="U3" s="4"/>
    </row>
    <row r="4" spans="1:23" ht="15.6" customHeight="1" thickBot="1" x14ac:dyDescent="0.25"/>
    <row r="5" spans="1:23" ht="25.5" customHeight="1" thickBot="1" x14ac:dyDescent="0.25">
      <c r="A5" s="11" t="s">
        <v>2</v>
      </c>
      <c r="B5" s="12"/>
      <c r="C5" s="13"/>
      <c r="D5" s="14"/>
      <c r="E5" s="11" t="s">
        <v>3</v>
      </c>
      <c r="F5" s="15"/>
      <c r="G5" s="13"/>
      <c r="H5" s="16" t="s">
        <v>4</v>
      </c>
      <c r="I5" s="17"/>
      <c r="J5" s="17"/>
      <c r="K5" s="17"/>
      <c r="L5" s="17"/>
      <c r="O5" s="18"/>
      <c r="P5" s="18"/>
      <c r="T5" s="18"/>
      <c r="U5" s="18"/>
    </row>
    <row r="6" spans="1:23" ht="17.100000000000001" customHeight="1" thickBot="1" x14ac:dyDescent="0.25">
      <c r="A6" s="19" t="s">
        <v>5</v>
      </c>
      <c r="B6" s="20" t="s">
        <v>6</v>
      </c>
      <c r="C6" s="21" t="s">
        <v>7</v>
      </c>
      <c r="D6" s="14"/>
      <c r="E6" s="19" t="s">
        <v>5</v>
      </c>
      <c r="F6" s="22" t="s">
        <v>6</v>
      </c>
      <c r="G6" s="23" t="s">
        <v>7</v>
      </c>
      <c r="H6" s="24" t="s">
        <v>8</v>
      </c>
      <c r="I6" s="17"/>
      <c r="J6" s="17"/>
      <c r="K6" s="17"/>
      <c r="L6" s="17"/>
    </row>
    <row r="7" spans="1:23" ht="17.100000000000001" customHeight="1" thickBot="1" x14ac:dyDescent="0.3">
      <c r="A7" s="25" t="s">
        <v>9</v>
      </c>
      <c r="B7" s="26"/>
      <c r="C7" s="27"/>
      <c r="D7" s="14"/>
      <c r="E7" s="25" t="str">
        <f>A7</f>
        <v>Segretario comunale e provinciale (bilancio)</v>
      </c>
      <c r="F7" s="26"/>
      <c r="G7" s="27"/>
      <c r="H7" s="28" t="s">
        <v>10</v>
      </c>
      <c r="I7" s="29"/>
      <c r="O7" s="30" t="s">
        <v>11</v>
      </c>
      <c r="P7" s="31"/>
      <c r="Q7" s="32"/>
      <c r="R7" s="32"/>
      <c r="S7" s="33"/>
      <c r="T7" s="30" t="s">
        <v>12</v>
      </c>
      <c r="U7" s="31"/>
      <c r="V7" s="32"/>
      <c r="W7" s="32"/>
    </row>
    <row r="8" spans="1:23" ht="17.100000000000001" customHeight="1" thickBot="1" x14ac:dyDescent="0.25">
      <c r="A8" s="34" t="s">
        <v>13</v>
      </c>
      <c r="B8" s="35"/>
      <c r="C8" s="36"/>
      <c r="D8" s="14"/>
      <c r="E8" s="34" t="s">
        <v>14</v>
      </c>
      <c r="F8" s="35"/>
      <c r="G8" s="36"/>
      <c r="H8" s="37" t="s">
        <v>8</v>
      </c>
      <c r="O8" s="38" t="s">
        <v>15</v>
      </c>
      <c r="P8" s="38" t="s">
        <v>16</v>
      </c>
      <c r="Q8" s="38" t="s">
        <v>17</v>
      </c>
      <c r="R8" s="38" t="s">
        <v>18</v>
      </c>
      <c r="S8" s="33"/>
      <c r="T8" s="38" t="s">
        <v>15</v>
      </c>
      <c r="U8" s="38" t="s">
        <v>16</v>
      </c>
      <c r="V8" s="38" t="s">
        <v>17</v>
      </c>
      <c r="W8" s="38" t="s">
        <v>18</v>
      </c>
    </row>
    <row r="9" spans="1:23" ht="17.100000000000001" customHeight="1" thickBot="1" x14ac:dyDescent="0.25">
      <c r="A9" s="39" t="s">
        <v>19</v>
      </c>
      <c r="B9" s="40" t="s">
        <v>20</v>
      </c>
      <c r="C9" s="41">
        <v>12834</v>
      </c>
      <c r="D9" s="14"/>
      <c r="E9" s="39" t="s">
        <v>21</v>
      </c>
      <c r="F9" s="42" t="s">
        <v>22</v>
      </c>
      <c r="G9" s="41">
        <v>4938</v>
      </c>
      <c r="H9" s="16" t="s">
        <v>23</v>
      </c>
      <c r="J9" s="17"/>
      <c r="K9" s="17"/>
      <c r="L9" s="17"/>
      <c r="O9" s="4">
        <v>77</v>
      </c>
      <c r="P9" s="4">
        <v>2</v>
      </c>
      <c r="Q9" s="7" t="str">
        <f>B9</f>
        <v>F18J</v>
      </c>
      <c r="R9" s="43">
        <f>ROUND(C9,0)</f>
        <v>12834</v>
      </c>
      <c r="S9" s="4" t="str">
        <f>VLOOKUP(O9,Q:R,2,FALSE)</f>
        <v>NO</v>
      </c>
      <c r="T9" s="4">
        <v>77</v>
      </c>
      <c r="U9" s="4">
        <v>61</v>
      </c>
      <c r="V9" s="44" t="str">
        <f>F9</f>
        <v>U448</v>
      </c>
      <c r="W9" s="43">
        <f>ROUND(G9,0)</f>
        <v>4938</v>
      </c>
    </row>
    <row r="10" spans="1:23" ht="17.100000000000001" customHeight="1" thickBot="1" x14ac:dyDescent="0.25">
      <c r="A10" s="39" t="s">
        <v>24</v>
      </c>
      <c r="B10" s="40" t="s">
        <v>25</v>
      </c>
      <c r="C10" s="45"/>
      <c r="D10" s="14"/>
      <c r="E10" s="39" t="s">
        <v>26</v>
      </c>
      <c r="F10" s="42" t="s">
        <v>27</v>
      </c>
      <c r="G10" s="41">
        <v>3254</v>
      </c>
      <c r="H10" s="46" t="str">
        <f>IF(SUMIF($O:$O,$Q$1,$R:$R)-SUMIF($T:$T,$Q$1,$W:$W)&lt;0,"Attenzione, nelle seguenti sezioni le destinazioni risultano superiori alle relative risorse e generano pertanto squadratura 8: "&amp;CHAR(10)&amp;$A$7,"OK")</f>
        <v>OK</v>
      </c>
      <c r="J10" s="17"/>
      <c r="K10" s="17"/>
      <c r="L10" s="17"/>
      <c r="O10" s="4">
        <v>77</v>
      </c>
      <c r="P10" s="4">
        <v>2</v>
      </c>
      <c r="Q10" s="7" t="str">
        <f>B10</f>
        <v>F20M</v>
      </c>
      <c r="R10" s="43">
        <f>ROUND(C10,0)</f>
        <v>0</v>
      </c>
      <c r="S10" s="4" t="str">
        <f>VLOOKUP(O10,Q:R,2,FALSE)</f>
        <v>NO</v>
      </c>
      <c r="T10" s="4">
        <v>77</v>
      </c>
      <c r="U10" s="4">
        <v>61</v>
      </c>
      <c r="V10" s="44" t="str">
        <f>F10</f>
        <v>U06Z</v>
      </c>
      <c r="W10" s="43">
        <f>ROUND(G10,0)</f>
        <v>3254</v>
      </c>
    </row>
    <row r="11" spans="1:23" ht="17.100000000000001" customHeight="1" thickBot="1" x14ac:dyDescent="0.25">
      <c r="A11" s="47" t="s">
        <v>28</v>
      </c>
      <c r="B11" s="48"/>
      <c r="C11" s="49">
        <f>SUM(C9:C10)</f>
        <v>12834</v>
      </c>
      <c r="D11" s="14"/>
      <c r="E11" s="39" t="s">
        <v>29</v>
      </c>
      <c r="F11" s="42" t="s">
        <v>30</v>
      </c>
      <c r="G11" s="41"/>
      <c r="H11" s="46"/>
      <c r="J11" s="17"/>
      <c r="K11" s="17"/>
      <c r="L11" s="17"/>
      <c r="O11" s="4" t="s">
        <v>31</v>
      </c>
      <c r="P11" s="4"/>
      <c r="R11" s="43"/>
      <c r="T11" s="4">
        <v>77</v>
      </c>
      <c r="U11" s="4">
        <v>61</v>
      </c>
      <c r="V11" s="44" t="str">
        <f>F11</f>
        <v>U07B</v>
      </c>
      <c r="W11" s="43">
        <f>ROUND(G11,0)</f>
        <v>0</v>
      </c>
    </row>
    <row r="12" spans="1:23" ht="17.100000000000001" customHeight="1" thickBot="1" x14ac:dyDescent="0.25">
      <c r="A12" s="50" t="s">
        <v>32</v>
      </c>
      <c r="B12" s="51"/>
      <c r="C12" s="52">
        <f>C11</f>
        <v>12834</v>
      </c>
      <c r="D12" s="14"/>
      <c r="E12" s="39" t="s">
        <v>33</v>
      </c>
      <c r="F12" s="42" t="s">
        <v>34</v>
      </c>
      <c r="G12" s="41">
        <v>4642</v>
      </c>
      <c r="H12" s="46"/>
      <c r="J12" s="17"/>
      <c r="K12" s="17"/>
      <c r="L12" s="17"/>
      <c r="T12" s="4">
        <v>77</v>
      </c>
      <c r="U12" s="4">
        <v>61</v>
      </c>
      <c r="V12" s="44" t="str">
        <f>F12</f>
        <v>U449</v>
      </c>
      <c r="W12" s="43">
        <f>ROUND(G12,0)</f>
        <v>4642</v>
      </c>
    </row>
    <row r="13" spans="1:23" ht="17.100000000000001" customHeight="1" thickBot="1" x14ac:dyDescent="0.25">
      <c r="A13" s="53"/>
      <c r="B13" s="54"/>
      <c r="C13" s="53"/>
      <c r="D13" s="14"/>
      <c r="E13" s="55" t="s">
        <v>35</v>
      </c>
      <c r="F13" s="56"/>
      <c r="G13" s="49">
        <f>SUM(G9:G12)</f>
        <v>12834</v>
      </c>
      <c r="H13" s="46"/>
      <c r="J13" s="17"/>
      <c r="K13" s="17"/>
      <c r="L13" s="17"/>
      <c r="T13" s="4" t="s">
        <v>31</v>
      </c>
      <c r="U13" s="4"/>
      <c r="V13" s="44"/>
      <c r="W13" s="43"/>
    </row>
    <row r="14" spans="1:23" ht="17.100000000000001" customHeight="1" thickBot="1" x14ac:dyDescent="0.25">
      <c r="A14" s="53"/>
      <c r="B14" s="54"/>
      <c r="C14" s="53"/>
      <c r="D14" s="14"/>
      <c r="E14" s="50" t="s">
        <v>32</v>
      </c>
      <c r="F14" s="57"/>
      <c r="G14" s="58">
        <f>G13</f>
        <v>12834</v>
      </c>
      <c r="H14" s="46"/>
      <c r="I14" s="17"/>
      <c r="J14" s="17"/>
      <c r="K14" s="17"/>
      <c r="L14" s="17"/>
      <c r="T14" s="4"/>
      <c r="U14" s="4"/>
      <c r="V14" s="44"/>
      <c r="W14" s="43"/>
    </row>
    <row r="15" spans="1:23" ht="17.100000000000001" customHeight="1" thickBot="1" x14ac:dyDescent="0.25">
      <c r="A15" s="59" t="s">
        <v>36</v>
      </c>
      <c r="B15" s="60"/>
      <c r="C15" s="61">
        <f>C12</f>
        <v>12834</v>
      </c>
      <c r="D15" s="14"/>
      <c r="E15" s="59" t="s">
        <v>37</v>
      </c>
      <c r="F15" s="62"/>
      <c r="G15" s="61">
        <f>G14</f>
        <v>12834</v>
      </c>
      <c r="H15" s="63"/>
      <c r="I15" s="17"/>
      <c r="J15" s="17"/>
      <c r="K15" s="17"/>
      <c r="L15" s="17"/>
    </row>
    <row r="16" spans="1:23" ht="5.0999999999999996" customHeight="1" x14ac:dyDescent="0.2">
      <c r="I16" s="17"/>
      <c r="J16" s="17"/>
      <c r="K16" s="17"/>
      <c r="L16" s="17"/>
    </row>
    <row r="17" spans="1:8" ht="17.100000000000001" customHeight="1" x14ac:dyDescent="0.2">
      <c r="A17" s="3" t="s">
        <v>38</v>
      </c>
      <c r="H17" s="64"/>
    </row>
    <row r="18" spans="1:8" ht="17.25" customHeight="1" x14ac:dyDescent="0.2">
      <c r="A18" s="3" t="s">
        <v>39</v>
      </c>
      <c r="H18" s="64"/>
    </row>
  </sheetData>
  <sheetProtection password="DD41" sheet="1" formatColumns="0" selectLockedCells="1"/>
  <mergeCells count="1">
    <mergeCell ref="H10:H14"/>
  </mergeCells>
  <dataValidations count="2">
    <dataValidation type="whole" allowBlank="1" showInputMessage="1" showErrorMessage="1" errorTitle="ERRORE NEL DATO IMMESSO" error="INSERIRE SOLO NUMERI INTERI" sqref="C11:C12 G13:G14" xr:uid="{5CB2578A-87A3-42E3-93B6-B81993201AC7}">
      <formula1>-999999999999</formula1>
      <formula2>999999999999</formula2>
    </dataValidation>
    <dataValidation type="whole" allowBlank="1" showInputMessage="1" showErrorMessage="1" errorTitle="ERRORE NEL DATO IMMESSO" error="INSERIRE SOLO NUMERI INTERI" sqref="C9:C10 G9:G12" xr:uid="{551AD785-382B-43EF-B64F-69DFD2CC2D8A}">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CC2F-3E53-4A84-9A0B-6B0CAD2BF62A}">
  <sheetPr>
    <pageSetUpPr fitToPage="1"/>
  </sheetPr>
  <dimension ref="A1:W96"/>
  <sheetViews>
    <sheetView showGridLines="0" zoomScale="80" zoomScaleNormal="80" workbookViewId="0">
      <selection activeCell="C9" sqref="C9"/>
    </sheetView>
  </sheetViews>
  <sheetFormatPr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2.85546875" style="3" customWidth="1"/>
    <col min="9" max="13" width="9.140625" style="3"/>
    <col min="14" max="14" width="7.85546875" style="3" customWidth="1"/>
    <col min="15" max="17" width="12.140625" style="7" hidden="1" customWidth="1"/>
    <col min="18" max="18" width="12.140625" style="6" hidden="1" customWidth="1"/>
    <col min="19" max="19" width="8" style="6" hidden="1" customWidth="1"/>
    <col min="20" max="22" width="12.140625" style="7" hidden="1" customWidth="1"/>
    <col min="23" max="23" width="12.140625" style="6" hidden="1" customWidth="1"/>
    <col min="24" max="16384" width="9.140625" style="3"/>
  </cols>
  <sheetData>
    <row r="1" spans="1:23" ht="23.25" x14ac:dyDescent="0.2">
      <c r="A1" s="1" t="str">
        <f>[1]t1!$A$1</f>
        <v>REGIONI ED AUTONOMIE LOCALI - anno 2022</v>
      </c>
      <c r="B1" s="1"/>
      <c r="C1" s="1"/>
      <c r="D1" s="1"/>
      <c r="E1" s="1"/>
      <c r="F1" s="1"/>
      <c r="G1" s="1"/>
      <c r="H1" s="2" t="s">
        <v>40</v>
      </c>
      <c r="O1" s="4"/>
      <c r="P1" s="4"/>
      <c r="Q1" s="5">
        <v>8</v>
      </c>
      <c r="R1" s="5" t="s">
        <v>41</v>
      </c>
      <c r="T1" s="4"/>
      <c r="U1" s="4"/>
    </row>
    <row r="2" spans="1:23" ht="15.6" customHeight="1" x14ac:dyDescent="0.2"/>
    <row r="3" spans="1:23" ht="44.85" customHeight="1" x14ac:dyDescent="0.2">
      <c r="A3" s="9"/>
      <c r="B3" s="10"/>
      <c r="C3" s="10"/>
      <c r="D3" s="10"/>
      <c r="E3" s="10"/>
      <c r="F3" s="10"/>
      <c r="G3" s="10"/>
      <c r="O3" s="4"/>
      <c r="P3" s="4"/>
      <c r="T3" s="4"/>
      <c r="U3" s="4"/>
    </row>
    <row r="4" spans="1:23" ht="15.6" customHeight="1" thickBot="1" x14ac:dyDescent="0.25"/>
    <row r="5" spans="1:23" ht="25.5" customHeight="1" thickBot="1" x14ac:dyDescent="0.25">
      <c r="A5" s="11" t="s">
        <v>2</v>
      </c>
      <c r="B5" s="12"/>
      <c r="C5" s="13"/>
      <c r="D5" s="14"/>
      <c r="E5" s="11" t="s">
        <v>3</v>
      </c>
      <c r="F5" s="15"/>
      <c r="G5" s="13"/>
      <c r="H5" s="16" t="s">
        <v>4</v>
      </c>
      <c r="I5" s="65"/>
      <c r="J5" s="65"/>
      <c r="K5" s="65"/>
      <c r="L5" s="65"/>
      <c r="O5" s="18"/>
      <c r="P5" s="18"/>
      <c r="T5" s="18"/>
      <c r="U5" s="18"/>
    </row>
    <row r="6" spans="1:23" ht="17.100000000000001" customHeight="1" x14ac:dyDescent="0.2">
      <c r="A6" s="19" t="s">
        <v>5</v>
      </c>
      <c r="B6" s="20" t="s">
        <v>6</v>
      </c>
      <c r="C6" s="21" t="s">
        <v>7</v>
      </c>
      <c r="D6" s="66"/>
      <c r="E6" s="19" t="s">
        <v>5</v>
      </c>
      <c r="F6" s="22" t="s">
        <v>6</v>
      </c>
      <c r="G6" s="23" t="s">
        <v>7</v>
      </c>
      <c r="H6" s="46" t="str">
        <f>IF(AND(SUMIF($S:$S,"SQ9",$R:$R)=0,ISBLANK('[1]SICI(2)'!F13),ISBLANK('[1]SICI(2)'!F17)),"OK",IF(AND(ABS(SUMIF($S:$S,"SQ9",$R:$R))&gt;0,ISBLANK('[1]SICI(2)'!F13),ISBLANK('[1]SICI(2)'!F17)),"Attenzione: inserire le voci di costituzione del fondo unicamente in presenza di certificazione dello stesso (cfr. SICI GEN353 o GEN355) !",IF(AND(SUMIF($S:$S,"SQ9",$R:$R)=0,SUM('[1]SICI(2)'!F13,'[1]SICI(2)'!F17)&gt;0),"Attenzione: in presenza di date di certificazione del fondo (cfr. SICI GEN353 o GEN355) è necessario compilare il lato costituzione di T15 !","OK")))</f>
        <v>OK</v>
      </c>
      <c r="I6" s="65"/>
      <c r="J6" s="65"/>
      <c r="K6" s="65"/>
      <c r="L6" s="65"/>
    </row>
    <row r="7" spans="1:23" ht="17.100000000000001" customHeight="1" x14ac:dyDescent="0.25">
      <c r="A7" s="25" t="s">
        <v>42</v>
      </c>
      <c r="B7" s="26"/>
      <c r="C7" s="27"/>
      <c r="D7" s="14"/>
      <c r="E7" s="25" t="s">
        <v>42</v>
      </c>
      <c r="F7" s="26"/>
      <c r="G7" s="27"/>
      <c r="H7" s="67"/>
      <c r="O7" s="30" t="s">
        <v>11</v>
      </c>
      <c r="P7" s="68"/>
      <c r="Q7" s="69"/>
      <c r="R7" s="69"/>
      <c r="T7" s="30" t="s">
        <v>12</v>
      </c>
      <c r="U7" s="68"/>
      <c r="V7" s="69"/>
      <c r="W7" s="69"/>
    </row>
    <row r="8" spans="1:23" ht="17.100000000000001" customHeight="1" x14ac:dyDescent="0.2">
      <c r="A8" s="70" t="s">
        <v>43</v>
      </c>
      <c r="B8" s="35"/>
      <c r="C8" s="36"/>
      <c r="D8" s="14"/>
      <c r="E8" s="34" t="s">
        <v>14</v>
      </c>
      <c r="F8" s="35"/>
      <c r="G8" s="36"/>
      <c r="H8" s="67"/>
      <c r="O8" s="38" t="s">
        <v>15</v>
      </c>
      <c r="P8" s="38" t="s">
        <v>16</v>
      </c>
      <c r="Q8" s="38" t="s">
        <v>17</v>
      </c>
      <c r="R8" s="38" t="s">
        <v>18</v>
      </c>
      <c r="T8" s="38" t="s">
        <v>15</v>
      </c>
      <c r="U8" s="38" t="s">
        <v>16</v>
      </c>
      <c r="V8" s="38" t="s">
        <v>17</v>
      </c>
      <c r="W8" s="38" t="s">
        <v>18</v>
      </c>
    </row>
    <row r="9" spans="1:23" ht="17.100000000000001" customHeight="1" x14ac:dyDescent="0.2">
      <c r="A9" s="39" t="s">
        <v>44</v>
      </c>
      <c r="B9" s="42" t="s">
        <v>45</v>
      </c>
      <c r="C9" s="41"/>
      <c r="D9" s="14"/>
      <c r="E9" s="39" t="s">
        <v>46</v>
      </c>
      <c r="F9" s="42" t="s">
        <v>22</v>
      </c>
      <c r="G9" s="41"/>
      <c r="H9" s="67"/>
      <c r="J9" s="65"/>
      <c r="K9" s="65"/>
      <c r="L9" s="65"/>
      <c r="O9" s="4">
        <v>8</v>
      </c>
      <c r="P9" s="4">
        <v>7</v>
      </c>
      <c r="Q9" s="7" t="str">
        <f t="shared" ref="Q9:Q15" si="0">B9</f>
        <v>F18K</v>
      </c>
      <c r="R9" s="43">
        <f t="shared" ref="R9:R15" si="1">ROUND(C9,0)</f>
        <v>0</v>
      </c>
      <c r="S9" s="4" t="str">
        <f t="shared" ref="S9:S15" si="2">VLOOKUP(O9,Q:R,2,FALSE)</f>
        <v>SQ9</v>
      </c>
      <c r="T9" s="4">
        <v>8</v>
      </c>
      <c r="U9" s="4">
        <v>61</v>
      </c>
      <c r="V9" s="44" t="str">
        <f>F9</f>
        <v>U448</v>
      </c>
      <c r="W9" s="43">
        <f>ROUND(G9,0)</f>
        <v>0</v>
      </c>
    </row>
    <row r="10" spans="1:23" ht="17.100000000000001" customHeight="1" x14ac:dyDescent="0.2">
      <c r="A10" s="39" t="s">
        <v>47</v>
      </c>
      <c r="B10" s="42" t="s">
        <v>48</v>
      </c>
      <c r="C10" s="41"/>
      <c r="D10" s="14"/>
      <c r="E10" s="39" t="s">
        <v>33</v>
      </c>
      <c r="F10" s="42" t="s">
        <v>34</v>
      </c>
      <c r="G10" s="41"/>
      <c r="H10" s="67"/>
      <c r="J10" s="65"/>
      <c r="K10" s="65"/>
      <c r="L10" s="65"/>
      <c r="O10" s="4">
        <v>8</v>
      </c>
      <c r="P10" s="4">
        <v>7</v>
      </c>
      <c r="Q10" s="7" t="str">
        <f t="shared" si="0"/>
        <v>F16L</v>
      </c>
      <c r="R10" s="43">
        <f t="shared" si="1"/>
        <v>0</v>
      </c>
      <c r="S10" s="4" t="str">
        <f t="shared" si="2"/>
        <v>SQ9</v>
      </c>
      <c r="T10" s="4">
        <v>8</v>
      </c>
      <c r="U10" s="4">
        <v>61</v>
      </c>
      <c r="V10" s="44" t="str">
        <f>F10</f>
        <v>U449</v>
      </c>
      <c r="W10" s="43">
        <f>ROUND(G10,0)</f>
        <v>0</v>
      </c>
    </row>
    <row r="11" spans="1:23" ht="17.100000000000001" customHeight="1" thickBot="1" x14ac:dyDescent="0.25">
      <c r="A11" s="39" t="s">
        <v>49</v>
      </c>
      <c r="B11" s="42" t="s">
        <v>50</v>
      </c>
      <c r="C11" s="41"/>
      <c r="D11" s="14"/>
      <c r="E11" s="39" t="s">
        <v>51</v>
      </c>
      <c r="F11" s="42" t="s">
        <v>52</v>
      </c>
      <c r="G11" s="41"/>
      <c r="H11" s="71"/>
      <c r="J11" s="65"/>
      <c r="K11" s="65"/>
      <c r="L11" s="65"/>
      <c r="O11" s="4">
        <v>8</v>
      </c>
      <c r="P11" s="4">
        <v>7</v>
      </c>
      <c r="Q11" s="7" t="str">
        <f t="shared" si="0"/>
        <v>F15J</v>
      </c>
      <c r="R11" s="43">
        <f t="shared" si="1"/>
        <v>0</v>
      </c>
      <c r="S11" s="4" t="str">
        <f t="shared" si="2"/>
        <v>SQ9</v>
      </c>
      <c r="T11" s="4">
        <v>8</v>
      </c>
      <c r="U11" s="4">
        <v>61</v>
      </c>
      <c r="V11" s="44" t="str">
        <f>F11</f>
        <v>U02I</v>
      </c>
      <c r="W11" s="43">
        <f>ROUND(G11,0)</f>
        <v>0</v>
      </c>
    </row>
    <row r="12" spans="1:23" ht="17.100000000000001" customHeight="1" thickBot="1" x14ac:dyDescent="0.25">
      <c r="A12" s="39" t="s">
        <v>53</v>
      </c>
      <c r="B12" s="42" t="s">
        <v>54</v>
      </c>
      <c r="C12" s="41"/>
      <c r="D12" s="14"/>
      <c r="E12" s="55" t="s">
        <v>35</v>
      </c>
      <c r="F12" s="56"/>
      <c r="G12" s="49">
        <f>SUM(G9:G11)</f>
        <v>0</v>
      </c>
      <c r="H12" s="72" t="s">
        <v>10</v>
      </c>
      <c r="J12" s="65"/>
      <c r="K12" s="65"/>
      <c r="L12" s="65"/>
      <c r="O12" s="4">
        <v>8</v>
      </c>
      <c r="P12" s="4">
        <v>7</v>
      </c>
      <c r="Q12" s="7" t="str">
        <f t="shared" si="0"/>
        <v>F18M</v>
      </c>
      <c r="R12" s="43">
        <f t="shared" si="1"/>
        <v>0</v>
      </c>
      <c r="S12" s="4" t="str">
        <f t="shared" si="2"/>
        <v>SQ9</v>
      </c>
      <c r="T12" s="4" t="s">
        <v>31</v>
      </c>
      <c r="U12" s="4"/>
      <c r="V12" s="44"/>
      <c r="W12" s="43"/>
    </row>
    <row r="13" spans="1:23" ht="17.100000000000001" customHeight="1" thickBot="1" x14ac:dyDescent="0.25">
      <c r="A13" s="39" t="s">
        <v>55</v>
      </c>
      <c r="B13" s="42" t="s">
        <v>56</v>
      </c>
      <c r="C13" s="41"/>
      <c r="D13" s="14"/>
      <c r="E13" s="50" t="s">
        <v>57</v>
      </c>
      <c r="F13" s="57"/>
      <c r="G13" s="58">
        <f>G12</f>
        <v>0</v>
      </c>
      <c r="H13" s="73"/>
      <c r="I13" s="65"/>
      <c r="J13" s="65"/>
      <c r="K13" s="65"/>
      <c r="L13" s="65"/>
      <c r="O13" s="4">
        <v>8</v>
      </c>
      <c r="P13" s="4">
        <v>7</v>
      </c>
      <c r="Q13" s="7" t="str">
        <f t="shared" si="0"/>
        <v>F20N</v>
      </c>
      <c r="R13" s="43">
        <f t="shared" si="1"/>
        <v>0</v>
      </c>
      <c r="S13" s="4" t="str">
        <f t="shared" si="2"/>
        <v>SQ9</v>
      </c>
      <c r="T13" s="4"/>
      <c r="U13" s="4"/>
      <c r="V13" s="44"/>
      <c r="W13" s="43"/>
    </row>
    <row r="14" spans="1:23" ht="17.100000000000001" customHeight="1" x14ac:dyDescent="0.2">
      <c r="A14" s="39" t="s">
        <v>58</v>
      </c>
      <c r="B14" s="42" t="s">
        <v>59</v>
      </c>
      <c r="C14" s="41"/>
      <c r="D14" s="14"/>
      <c r="E14" s="74"/>
      <c r="F14" s="53"/>
      <c r="G14" s="75"/>
      <c r="H14" s="46" t="str">
        <f>IF(LEN(H16&amp;H17&amp;H18)&gt;0,"Attenzione, le seguenti voci creano incongruenza perché magg. del 10% del totale:","OK")</f>
        <v>OK</v>
      </c>
      <c r="I14" s="65"/>
      <c r="J14" s="65"/>
      <c r="K14" s="65"/>
      <c r="L14" s="65"/>
      <c r="O14" s="4">
        <v>8</v>
      </c>
      <c r="P14" s="4">
        <v>7</v>
      </c>
      <c r="Q14" s="7" t="str">
        <f t="shared" si="0"/>
        <v>F18N</v>
      </c>
      <c r="R14" s="43">
        <f t="shared" si="1"/>
        <v>0</v>
      </c>
      <c r="S14" s="4" t="str">
        <f t="shared" si="2"/>
        <v>SQ9</v>
      </c>
      <c r="U14" s="4"/>
      <c r="V14" s="44"/>
      <c r="W14" s="43"/>
    </row>
    <row r="15" spans="1:23" ht="17.100000000000001" customHeight="1" x14ac:dyDescent="0.2">
      <c r="A15" s="39" t="s">
        <v>60</v>
      </c>
      <c r="B15" s="42" t="s">
        <v>61</v>
      </c>
      <c r="C15" s="41"/>
      <c r="D15" s="14"/>
      <c r="E15" s="76"/>
      <c r="F15" s="53"/>
      <c r="G15" s="75"/>
      <c r="H15" s="67"/>
      <c r="I15" s="65"/>
      <c r="J15" s="65"/>
      <c r="K15" s="65"/>
      <c r="L15" s="65"/>
      <c r="O15" s="4">
        <v>8</v>
      </c>
      <c r="P15" s="4">
        <v>7</v>
      </c>
      <c r="Q15" s="7" t="str">
        <f t="shared" si="0"/>
        <v>F00O</v>
      </c>
      <c r="R15" s="43">
        <f t="shared" si="1"/>
        <v>0</v>
      </c>
      <c r="S15" s="4" t="str">
        <f t="shared" si="2"/>
        <v>SQ9</v>
      </c>
      <c r="T15" s="4"/>
      <c r="U15" s="4"/>
      <c r="V15" s="44"/>
      <c r="W15" s="43"/>
    </row>
    <row r="16" spans="1:23" ht="17.100000000000001" customHeight="1" thickBot="1" x14ac:dyDescent="0.25">
      <c r="A16" s="47" t="s">
        <v>62</v>
      </c>
      <c r="B16" s="48"/>
      <c r="C16" s="49">
        <f>SUM(C9:C15)</f>
        <v>0</v>
      </c>
      <c r="D16" s="14"/>
      <c r="E16" s="76"/>
      <c r="F16" s="53"/>
      <c r="G16" s="75"/>
      <c r="H16" s="77" t="str">
        <f>IF(C37&lt;&gt;0,IF(C15/ABS(C$37)&gt;0.1,"Fondo posizione e risultato - Altre risorse fisse - F00O",""),"")</f>
        <v/>
      </c>
      <c r="I16" s="65"/>
      <c r="J16" s="65"/>
      <c r="K16" s="65"/>
      <c r="L16" s="65"/>
      <c r="O16" s="4"/>
      <c r="P16" s="4"/>
      <c r="R16" s="43"/>
      <c r="S16" s="4"/>
      <c r="T16" s="4"/>
      <c r="U16" s="4"/>
      <c r="V16" s="44"/>
      <c r="W16" s="43"/>
    </row>
    <row r="17" spans="1:23" ht="17.100000000000001" customHeight="1" x14ac:dyDescent="0.2">
      <c r="A17" s="78" t="s">
        <v>63</v>
      </c>
      <c r="B17" s="79"/>
      <c r="C17" s="80"/>
      <c r="D17" s="14"/>
      <c r="E17" s="76"/>
      <c r="F17" s="53"/>
      <c r="G17" s="75"/>
      <c r="H17" s="77" t="str">
        <f>IF(C37&lt;&gt;0,IF(C28/ABS(C$37)&gt;0.1,"Fondo posizione e risultato - Altre risorse variabili - F00O",""),"")</f>
        <v/>
      </c>
      <c r="I17" s="65"/>
      <c r="J17" s="65"/>
      <c r="K17" s="65"/>
      <c r="L17" s="65"/>
      <c r="O17" s="4"/>
      <c r="P17" s="4"/>
      <c r="R17" s="43"/>
      <c r="S17" s="4"/>
      <c r="T17" s="4"/>
      <c r="U17" s="4"/>
      <c r="V17" s="44"/>
      <c r="W17" s="43"/>
    </row>
    <row r="18" spans="1:23" ht="17.100000000000001" customHeight="1" x14ac:dyDescent="0.2">
      <c r="A18" s="39" t="s">
        <v>64</v>
      </c>
      <c r="B18" s="42" t="s">
        <v>65</v>
      </c>
      <c r="C18" s="41"/>
      <c r="D18" s="14"/>
      <c r="E18" s="76"/>
      <c r="F18" s="53"/>
      <c r="G18" s="75"/>
      <c r="H18" s="77" t="str">
        <f>IF(C37&lt;&gt;0,IF(C35/ABS(C$37)&gt;0.1,"Fondo posizione e risultato - Altre decurtazioni - F01P",""),"")</f>
        <v/>
      </c>
      <c r="I18" s="65"/>
      <c r="J18" s="65"/>
      <c r="K18" s="65"/>
      <c r="L18" s="65"/>
      <c r="O18" s="4">
        <v>8</v>
      </c>
      <c r="P18" s="4">
        <v>9</v>
      </c>
      <c r="Q18" s="7" t="str">
        <f>B18</f>
        <v>F18O</v>
      </c>
      <c r="R18" s="43">
        <f>ROUND(C18,0)</f>
        <v>0</v>
      </c>
      <c r="S18" s="4" t="str">
        <f t="shared" ref="S18:S28" si="3">VLOOKUP(O18,Q:R,2,FALSE)</f>
        <v>SQ9</v>
      </c>
      <c r="T18" s="4"/>
      <c r="U18" s="4"/>
      <c r="V18" s="44"/>
      <c r="W18" s="43"/>
    </row>
    <row r="19" spans="1:23" ht="17.100000000000001" customHeight="1" thickBot="1" x14ac:dyDescent="0.25">
      <c r="A19" s="39" t="s">
        <v>66</v>
      </c>
      <c r="B19" s="42" t="s">
        <v>67</v>
      </c>
      <c r="C19" s="41"/>
      <c r="D19" s="14"/>
      <c r="E19" s="76"/>
      <c r="F19" s="53"/>
      <c r="G19" s="75"/>
      <c r="H19" s="81"/>
      <c r="I19" s="65"/>
      <c r="J19" s="65"/>
      <c r="K19" s="65"/>
      <c r="L19" s="65"/>
      <c r="O19" s="4">
        <v>8</v>
      </c>
      <c r="P19" s="4">
        <v>9</v>
      </c>
      <c r="Q19" s="7" t="str">
        <f t="shared" ref="Q19:Q28" si="4">B19</f>
        <v>F50H</v>
      </c>
      <c r="R19" s="43">
        <f t="shared" ref="R19:R28" si="5">ROUND(C19,0)</f>
        <v>0</v>
      </c>
      <c r="S19" s="4" t="str">
        <f t="shared" si="3"/>
        <v>SQ9</v>
      </c>
      <c r="T19" s="4"/>
      <c r="U19" s="4"/>
      <c r="V19" s="44"/>
      <c r="W19" s="43"/>
    </row>
    <row r="20" spans="1:23" ht="17.100000000000001" customHeight="1" thickBot="1" x14ac:dyDescent="0.25">
      <c r="A20" s="39" t="s">
        <v>68</v>
      </c>
      <c r="B20" s="42" t="s">
        <v>69</v>
      </c>
      <c r="C20" s="41"/>
      <c r="D20" s="14"/>
      <c r="E20" s="76"/>
      <c r="F20" s="53"/>
      <c r="G20" s="75"/>
      <c r="H20" s="16" t="s">
        <v>23</v>
      </c>
      <c r="O20" s="4">
        <v>8</v>
      </c>
      <c r="P20" s="4">
        <v>9</v>
      </c>
      <c r="Q20" s="7" t="str">
        <f t="shared" si="4"/>
        <v>F96H</v>
      </c>
      <c r="R20" s="43">
        <f t="shared" si="5"/>
        <v>0</v>
      </c>
      <c r="S20" s="4" t="str">
        <f t="shared" si="3"/>
        <v>SQ9</v>
      </c>
      <c r="T20" s="4"/>
      <c r="U20" s="4"/>
      <c r="W20" s="43"/>
    </row>
    <row r="21" spans="1:23" ht="17.100000000000001" customHeight="1" x14ac:dyDescent="0.2">
      <c r="A21" s="39" t="s">
        <v>70</v>
      </c>
      <c r="B21" s="82" t="s">
        <v>71</v>
      </c>
      <c r="C21" s="41"/>
      <c r="D21" s="14"/>
      <c r="E21" s="76"/>
      <c r="F21" s="53"/>
      <c r="G21" s="75"/>
      <c r="H21" s="67" t="str">
        <f>IF(AND(SUMIF($O:$O,$Q1,$R:$R)&lt;&gt;0,SUM('[1]SICI(2)'!$F$13,'[1]SICI(2)'!$F$17)&gt;0),IF(SUMIFS($R:$R,$P:$P,"&lt;&gt;81",$O:$O,$Q1)-SUMIFS($R:$R,$P:$P,"81",$O:$O,$Q1)-SUMIF($T:$T,$Q1,$W:$W)&lt;0,"Attenzione, nelle seguenti sezioni le destinazioni risultano superiori alle relative risorse e generano pertanto squadratura 8: "&amp;CHAR(10)&amp;A7,"OK"),"OK")</f>
        <v>OK</v>
      </c>
      <c r="I21" s="65"/>
      <c r="J21" s="65"/>
      <c r="K21" s="65"/>
      <c r="L21" s="65"/>
      <c r="O21" s="4">
        <v>8</v>
      </c>
      <c r="P21" s="4">
        <v>9</v>
      </c>
      <c r="Q21" s="7" t="str">
        <f t="shared" si="4"/>
        <v>F10M</v>
      </c>
      <c r="R21" s="43">
        <f t="shared" si="5"/>
        <v>0</v>
      </c>
      <c r="S21" s="4" t="str">
        <f t="shared" si="3"/>
        <v>SQ9</v>
      </c>
      <c r="T21" s="4"/>
      <c r="U21" s="4"/>
      <c r="W21" s="43"/>
    </row>
    <row r="22" spans="1:23" ht="17.100000000000001" customHeight="1" x14ac:dyDescent="0.2">
      <c r="A22" s="39" t="s">
        <v>72</v>
      </c>
      <c r="B22" s="82" t="s">
        <v>73</v>
      </c>
      <c r="C22" s="41"/>
      <c r="D22" s="14"/>
      <c r="E22" s="76"/>
      <c r="F22" s="53"/>
      <c r="G22" s="75"/>
      <c r="H22" s="67"/>
      <c r="I22" s="65"/>
      <c r="J22" s="65"/>
      <c r="K22" s="65"/>
      <c r="L22" s="65"/>
      <c r="O22" s="4">
        <v>8</v>
      </c>
      <c r="P22" s="4">
        <v>9</v>
      </c>
      <c r="Q22" s="7" t="str">
        <f t="shared" si="4"/>
        <v>F10N</v>
      </c>
      <c r="R22" s="43">
        <f t="shared" si="5"/>
        <v>0</v>
      </c>
      <c r="S22" s="4" t="str">
        <f t="shared" si="3"/>
        <v>SQ9</v>
      </c>
      <c r="T22" s="4"/>
      <c r="U22" s="4"/>
      <c r="W22" s="43"/>
    </row>
    <row r="23" spans="1:23" ht="17.100000000000001" customHeight="1" x14ac:dyDescent="0.2">
      <c r="A23" s="39" t="s">
        <v>74</v>
      </c>
      <c r="B23" s="42" t="s">
        <v>75</v>
      </c>
      <c r="C23" s="41"/>
      <c r="D23" s="14"/>
      <c r="E23" s="76"/>
      <c r="F23" s="53"/>
      <c r="G23" s="75"/>
      <c r="H23" s="67"/>
      <c r="I23" s="65"/>
      <c r="J23" s="65"/>
      <c r="K23" s="65"/>
      <c r="L23" s="65"/>
      <c r="O23" s="4">
        <v>8</v>
      </c>
      <c r="P23" s="4">
        <v>9</v>
      </c>
      <c r="Q23" s="7" t="str">
        <f t="shared" si="4"/>
        <v>F10L</v>
      </c>
      <c r="R23" s="43">
        <f t="shared" si="5"/>
        <v>0</v>
      </c>
      <c r="S23" s="4" t="str">
        <f t="shared" si="3"/>
        <v>SQ9</v>
      </c>
      <c r="T23" s="4"/>
      <c r="U23" s="4"/>
      <c r="V23" s="44"/>
      <c r="W23" s="43"/>
    </row>
    <row r="24" spans="1:23" ht="17.100000000000001" customHeight="1" thickBot="1" x14ac:dyDescent="0.25">
      <c r="A24" s="39" t="s">
        <v>76</v>
      </c>
      <c r="B24" s="42" t="s">
        <v>77</v>
      </c>
      <c r="C24" s="41"/>
      <c r="D24" s="14"/>
      <c r="E24" s="76"/>
      <c r="F24" s="53"/>
      <c r="G24" s="75"/>
      <c r="H24" s="71"/>
      <c r="O24" s="4">
        <v>8</v>
      </c>
      <c r="P24" s="4">
        <v>9</v>
      </c>
      <c r="Q24" s="7" t="str">
        <f t="shared" si="4"/>
        <v>F18P</v>
      </c>
      <c r="R24" s="43">
        <f t="shared" si="5"/>
        <v>0</v>
      </c>
      <c r="S24" s="4" t="str">
        <f t="shared" si="3"/>
        <v>SQ9</v>
      </c>
      <c r="T24" s="4"/>
      <c r="U24" s="4"/>
      <c r="V24" s="44"/>
      <c r="W24" s="43"/>
    </row>
    <row r="25" spans="1:23" ht="17.100000000000001" customHeight="1" x14ac:dyDescent="0.2">
      <c r="A25" s="39" t="s">
        <v>78</v>
      </c>
      <c r="B25" s="42" t="s">
        <v>79</v>
      </c>
      <c r="C25" s="41"/>
      <c r="D25" s="14"/>
      <c r="E25" s="76"/>
      <c r="F25" s="53"/>
      <c r="G25" s="75"/>
      <c r="H25" s="83"/>
      <c r="O25" s="4">
        <v>8</v>
      </c>
      <c r="P25" s="4">
        <v>9</v>
      </c>
      <c r="Q25" s="7" t="str">
        <f>B25</f>
        <v>F20O</v>
      </c>
      <c r="R25" s="43">
        <f>ROUND(C25,0)</f>
        <v>0</v>
      </c>
      <c r="S25" s="4" t="str">
        <f t="shared" si="3"/>
        <v>SQ9</v>
      </c>
      <c r="T25" s="4"/>
      <c r="U25" s="4"/>
      <c r="V25" s="44"/>
      <c r="W25" s="43"/>
    </row>
    <row r="26" spans="1:23" ht="17.100000000000001" customHeight="1" x14ac:dyDescent="0.2">
      <c r="A26" s="39" t="s">
        <v>58</v>
      </c>
      <c r="B26" s="42" t="s">
        <v>59</v>
      </c>
      <c r="C26" s="41"/>
      <c r="D26" s="14"/>
      <c r="E26" s="74"/>
      <c r="F26" s="53"/>
      <c r="G26" s="75"/>
      <c r="H26" s="84"/>
      <c r="O26" s="4">
        <v>8</v>
      </c>
      <c r="P26" s="4">
        <v>9</v>
      </c>
      <c r="Q26" s="7" t="str">
        <f t="shared" si="4"/>
        <v>F18N</v>
      </c>
      <c r="R26" s="43">
        <f t="shared" si="5"/>
        <v>0</v>
      </c>
      <c r="S26" s="4" t="str">
        <f t="shared" si="3"/>
        <v>SQ9</v>
      </c>
      <c r="T26" s="4"/>
      <c r="U26" s="4"/>
    </row>
    <row r="27" spans="1:23" ht="17.100000000000001" customHeight="1" x14ac:dyDescent="0.2">
      <c r="A27" s="39" t="s">
        <v>80</v>
      </c>
      <c r="B27" s="42" t="s">
        <v>81</v>
      </c>
      <c r="C27" s="41"/>
      <c r="D27" s="14"/>
      <c r="E27" s="74"/>
      <c r="F27" s="53"/>
      <c r="G27" s="75"/>
      <c r="H27" s="17"/>
      <c r="O27" s="4">
        <v>8</v>
      </c>
      <c r="P27" s="4">
        <v>9</v>
      </c>
      <c r="Q27" s="7" t="str">
        <f t="shared" si="4"/>
        <v>F999</v>
      </c>
      <c r="R27" s="43">
        <f t="shared" si="5"/>
        <v>0</v>
      </c>
      <c r="S27" s="4" t="str">
        <f t="shared" si="3"/>
        <v>SQ9</v>
      </c>
      <c r="T27" s="4"/>
      <c r="U27" s="4"/>
    </row>
    <row r="28" spans="1:23" ht="17.100000000000001" customHeight="1" x14ac:dyDescent="0.2">
      <c r="A28" s="39" t="s">
        <v>60</v>
      </c>
      <c r="B28" s="42" t="s">
        <v>61</v>
      </c>
      <c r="C28" s="41"/>
      <c r="D28" s="14"/>
      <c r="E28" s="74"/>
      <c r="F28" s="53"/>
      <c r="G28" s="75"/>
      <c r="H28" s="17"/>
      <c r="O28" s="4">
        <v>8</v>
      </c>
      <c r="P28" s="4">
        <v>9</v>
      </c>
      <c r="Q28" s="7" t="str">
        <f t="shared" si="4"/>
        <v>F00O</v>
      </c>
      <c r="R28" s="43">
        <f t="shared" si="5"/>
        <v>0</v>
      </c>
      <c r="S28" s="4" t="str">
        <f t="shared" si="3"/>
        <v>SQ9</v>
      </c>
      <c r="T28" s="4"/>
      <c r="U28" s="4"/>
      <c r="W28" s="43"/>
    </row>
    <row r="29" spans="1:23" ht="17.100000000000001" customHeight="1" thickBot="1" x14ac:dyDescent="0.25">
      <c r="A29" s="47" t="s">
        <v>82</v>
      </c>
      <c r="B29" s="48"/>
      <c r="C29" s="49">
        <f>SUM(C18:C28)</f>
        <v>0</v>
      </c>
      <c r="D29" s="14"/>
      <c r="E29" s="74"/>
      <c r="F29" s="53"/>
      <c r="G29" s="75"/>
      <c r="H29" s="17"/>
      <c r="O29" s="4"/>
      <c r="P29" s="4"/>
      <c r="R29" s="43"/>
      <c r="S29" s="4"/>
      <c r="T29" s="4"/>
      <c r="U29" s="4"/>
      <c r="W29" s="43"/>
    </row>
    <row r="30" spans="1:23" ht="17.100000000000001" customHeight="1" x14ac:dyDescent="0.2">
      <c r="A30" s="78" t="s">
        <v>83</v>
      </c>
      <c r="B30" s="79"/>
      <c r="C30" s="85"/>
      <c r="D30" s="14"/>
      <c r="E30" s="74"/>
      <c r="F30" s="53"/>
      <c r="G30" s="75"/>
      <c r="H30" s="17"/>
      <c r="T30" s="4"/>
      <c r="U30" s="4"/>
      <c r="W30" s="43"/>
    </row>
    <row r="31" spans="1:23" ht="17.100000000000001" customHeight="1" x14ac:dyDescent="0.2">
      <c r="A31" s="39" t="s">
        <v>84</v>
      </c>
      <c r="B31" s="42" t="s">
        <v>85</v>
      </c>
      <c r="C31" s="45"/>
      <c r="D31" s="14"/>
      <c r="E31" s="74"/>
      <c r="F31" s="53"/>
      <c r="G31" s="75"/>
      <c r="H31" s="17"/>
      <c r="O31" s="4">
        <v>8</v>
      </c>
      <c r="P31" s="4">
        <v>81</v>
      </c>
      <c r="Q31" s="7" t="str">
        <f>B31</f>
        <v>F27I</v>
      </c>
      <c r="R31" s="43">
        <f>ROUND(C31,0)</f>
        <v>0</v>
      </c>
      <c r="S31" s="4" t="str">
        <f>VLOOKUP(O31,Q:R,2,FALSE)</f>
        <v>SQ9</v>
      </c>
      <c r="T31" s="4"/>
      <c r="U31" s="4"/>
      <c r="W31" s="43"/>
    </row>
    <row r="32" spans="1:23" ht="17.100000000000001" customHeight="1" x14ac:dyDescent="0.2">
      <c r="A32" s="39" t="s">
        <v>86</v>
      </c>
      <c r="B32" s="42" t="s">
        <v>87</v>
      </c>
      <c r="C32" s="45"/>
      <c r="D32" s="14"/>
      <c r="E32" s="74"/>
      <c r="F32" s="53"/>
      <c r="G32" s="75"/>
      <c r="H32" s="17"/>
      <c r="O32" s="4">
        <v>8</v>
      </c>
      <c r="P32" s="4">
        <v>81</v>
      </c>
      <c r="Q32" s="7" t="str">
        <f>B32</f>
        <v>F00P</v>
      </c>
      <c r="R32" s="43">
        <f>ROUND(C32,0)</f>
        <v>0</v>
      </c>
      <c r="S32" s="4" t="str">
        <f>VLOOKUP(O32,Q:R,2,FALSE)</f>
        <v>SQ9</v>
      </c>
      <c r="T32" s="4"/>
      <c r="U32" s="4"/>
      <c r="W32" s="43"/>
    </row>
    <row r="33" spans="1:23" ht="17.100000000000001" customHeight="1" x14ac:dyDescent="0.2">
      <c r="A33" s="39" t="s">
        <v>88</v>
      </c>
      <c r="B33" s="42" t="s">
        <v>89</v>
      </c>
      <c r="C33" s="45"/>
      <c r="D33" s="14"/>
      <c r="E33" s="74"/>
      <c r="F33" s="53"/>
      <c r="G33" s="75"/>
      <c r="H33" s="17"/>
      <c r="O33" s="4">
        <v>8</v>
      </c>
      <c r="P33" s="4">
        <v>81</v>
      </c>
      <c r="Q33" s="7" t="str">
        <f>B33</f>
        <v>F01S</v>
      </c>
      <c r="R33" s="43">
        <f>ROUND(C33,0)</f>
        <v>0</v>
      </c>
      <c r="S33" s="4" t="str">
        <f>VLOOKUP(O33,Q:R,2,FALSE)</f>
        <v>SQ9</v>
      </c>
      <c r="T33" s="4"/>
      <c r="U33" s="4"/>
      <c r="W33" s="43"/>
    </row>
    <row r="34" spans="1:23" ht="17.100000000000001" customHeight="1" x14ac:dyDescent="0.2">
      <c r="A34" s="39" t="s">
        <v>90</v>
      </c>
      <c r="B34" s="42" t="s">
        <v>91</v>
      </c>
      <c r="C34" s="45"/>
      <c r="D34" s="14"/>
      <c r="E34" s="74"/>
      <c r="F34" s="53"/>
      <c r="G34" s="75"/>
      <c r="H34" s="17"/>
      <c r="O34" s="4">
        <v>8</v>
      </c>
      <c r="P34" s="4">
        <v>81</v>
      </c>
      <c r="Q34" s="7" t="str">
        <f>B34</f>
        <v>F01T</v>
      </c>
      <c r="R34" s="43">
        <f>ROUND(C34,0)</f>
        <v>0</v>
      </c>
      <c r="S34" s="4" t="str">
        <f>VLOOKUP(O34,Q:R,2,FALSE)</f>
        <v>SQ9</v>
      </c>
      <c r="T34" s="4"/>
      <c r="U34" s="4"/>
      <c r="W34" s="43"/>
    </row>
    <row r="35" spans="1:23" ht="17.100000000000001" customHeight="1" x14ac:dyDescent="0.2">
      <c r="A35" s="3" t="s">
        <v>92</v>
      </c>
      <c r="B35" s="42" t="s">
        <v>93</v>
      </c>
      <c r="C35" s="45"/>
      <c r="D35" s="14"/>
      <c r="E35" s="74"/>
      <c r="F35" s="53"/>
      <c r="G35" s="75"/>
      <c r="H35" s="17"/>
      <c r="O35" s="4">
        <v>8</v>
      </c>
      <c r="P35" s="4">
        <v>81</v>
      </c>
      <c r="Q35" s="7" t="str">
        <f>B35</f>
        <v>F01P</v>
      </c>
      <c r="R35" s="43">
        <f>ROUND(C35,0)</f>
        <v>0</v>
      </c>
      <c r="S35" s="4" t="str">
        <f>VLOOKUP(O35,Q:R,2,FALSE)</f>
        <v>SQ9</v>
      </c>
      <c r="T35" s="4"/>
      <c r="U35" s="4"/>
      <c r="W35" s="43"/>
    </row>
    <row r="36" spans="1:23" ht="17.100000000000001" customHeight="1" thickBot="1" x14ac:dyDescent="0.25">
      <c r="A36" s="47" t="s">
        <v>94</v>
      </c>
      <c r="B36" s="48"/>
      <c r="C36" s="49">
        <f>SUM(C31:C35)</f>
        <v>0</v>
      </c>
      <c r="D36" s="86"/>
      <c r="E36" s="74"/>
      <c r="F36" s="53"/>
      <c r="G36" s="75"/>
      <c r="H36" s="87"/>
      <c r="O36" s="4" t="s">
        <v>31</v>
      </c>
      <c r="P36" s="4"/>
      <c r="R36" s="43"/>
      <c r="S36" s="4"/>
      <c r="T36" s="4"/>
      <c r="U36" s="4"/>
      <c r="W36" s="43"/>
    </row>
    <row r="37" spans="1:23" ht="17.25" customHeight="1" thickBot="1" x14ac:dyDescent="0.25">
      <c r="A37" s="50" t="s">
        <v>57</v>
      </c>
      <c r="B37" s="51"/>
      <c r="C37" s="52">
        <f>C16+C29-C36</f>
        <v>0</v>
      </c>
      <c r="D37" s="86"/>
      <c r="E37" s="74"/>
      <c r="F37" s="53"/>
      <c r="G37" s="75"/>
      <c r="H37" s="17"/>
      <c r="O37" s="6"/>
      <c r="P37" s="4"/>
      <c r="R37" s="43"/>
      <c r="S37" s="88"/>
      <c r="T37" s="4"/>
      <c r="U37" s="4"/>
      <c r="W37" s="43"/>
    </row>
    <row r="38" spans="1:23" ht="17.100000000000001" customHeight="1" thickBot="1" x14ac:dyDescent="0.25">
      <c r="A38" s="89" t="s">
        <v>36</v>
      </c>
      <c r="B38" s="90"/>
      <c r="C38" s="91">
        <f>C37</f>
        <v>0</v>
      </c>
      <c r="D38" s="86"/>
      <c r="E38" s="59" t="s">
        <v>37</v>
      </c>
      <c r="F38" s="62"/>
      <c r="G38" s="61">
        <f>G13</f>
        <v>0</v>
      </c>
      <c r="H38" s="17"/>
      <c r="P38" s="92"/>
      <c r="Q38" s="92"/>
      <c r="R38" s="88"/>
      <c r="T38" s="4"/>
      <c r="U38" s="4"/>
      <c r="W38" s="43"/>
    </row>
    <row r="39" spans="1:23" ht="5.0999999999999996" customHeight="1" x14ac:dyDescent="0.2">
      <c r="D39" s="93"/>
      <c r="E39" s="94"/>
      <c r="O39" s="4"/>
      <c r="P39" s="4"/>
      <c r="T39" s="4"/>
      <c r="U39" s="4"/>
      <c r="W39" s="43"/>
    </row>
    <row r="40" spans="1:23" ht="17.100000000000001" customHeight="1" x14ac:dyDescent="0.2">
      <c r="A40" s="3" t="s">
        <v>38</v>
      </c>
      <c r="D40" s="93"/>
      <c r="O40" s="4"/>
      <c r="P40" s="4"/>
      <c r="T40" s="4"/>
      <c r="U40" s="4"/>
      <c r="W40" s="43"/>
    </row>
    <row r="41" spans="1:23" x14ac:dyDescent="0.2">
      <c r="A41" s="3" t="s">
        <v>95</v>
      </c>
    </row>
    <row r="42" spans="1:23" x14ac:dyDescent="0.2">
      <c r="A42" s="3" t="s">
        <v>96</v>
      </c>
    </row>
    <row r="43" spans="1:23" x14ac:dyDescent="0.2">
      <c r="A43" s="3" t="s">
        <v>97</v>
      </c>
    </row>
    <row r="51" spans="1:1" x14ac:dyDescent="0.2">
      <c r="A51" s="95"/>
    </row>
    <row r="96" spans="15:16" ht="15" x14ac:dyDescent="0.2">
      <c r="O96" s="96"/>
      <c r="P96" s="96"/>
    </row>
  </sheetData>
  <sheetProtection password="DD41" sheet="1" formatColumns="0" selectLockedCells="1"/>
  <mergeCells count="4">
    <mergeCell ref="H6:H11"/>
    <mergeCell ref="H12:H13"/>
    <mergeCell ref="H14:H15"/>
    <mergeCell ref="H21:H24"/>
  </mergeCells>
  <dataValidations count="2">
    <dataValidation type="whole" allowBlank="1" showInputMessage="1" showErrorMessage="1" errorTitle="ERRORE NEL DATO IMMESSO" error="INSERIRE SOLO NUMERI INTERI" sqref="C29:C35 C18:C26 C9:C15 G9:G11" xr:uid="{5B95C42E-7CC2-4736-96BF-46B8E2A686CD}">
      <formula1>0</formula1>
      <formula2>999999999999</formula2>
    </dataValidation>
    <dataValidation type="whole" allowBlank="1" showInputMessage="1" showErrorMessage="1" errorTitle="ERRORE NEL DATO IMMESSO" error="INSERIRE SOLO NUMERI INTERI" sqref="C16 G12:G13 C27 C36:C37" xr:uid="{20A285C3-8549-4BB3-827B-45653BAE7ABA}">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fitToHeight="3" orientation="portrait"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BB7D2-C883-4EA9-9E8C-C12113AB2580}">
  <sheetPr>
    <pageSetUpPr fitToPage="1"/>
  </sheetPr>
  <dimension ref="A1:X92"/>
  <sheetViews>
    <sheetView showGridLines="0" topLeftCell="A19" zoomScaleNormal="100" workbookViewId="0">
      <selection activeCell="G14" sqref="G14"/>
    </sheetView>
  </sheetViews>
  <sheetFormatPr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2.85546875" style="3" customWidth="1"/>
    <col min="9" max="10" width="9.140625" style="3"/>
    <col min="11" max="11" width="20" style="3" customWidth="1"/>
    <col min="12" max="14" width="9.140625" style="3"/>
    <col min="15" max="17" width="12.140625" style="7" hidden="1" customWidth="1"/>
    <col min="18" max="18" width="12.140625" style="6" hidden="1" customWidth="1"/>
    <col min="19" max="19" width="8" style="6" hidden="1" customWidth="1"/>
    <col min="20" max="22" width="12.140625" style="7" hidden="1" customWidth="1"/>
    <col min="23" max="23" width="12.140625" style="6" hidden="1" customWidth="1"/>
    <col min="24" max="16384" width="9.140625" style="3"/>
  </cols>
  <sheetData>
    <row r="1" spans="1:23" ht="23.25" x14ac:dyDescent="0.2">
      <c r="A1" s="1" t="str">
        <f>[1]t1!$A$1</f>
        <v>REGIONI ED AUTONOMIE LOCALI - anno 2022</v>
      </c>
      <c r="B1" s="1"/>
      <c r="C1" s="1"/>
      <c r="D1" s="1"/>
      <c r="E1" s="1"/>
      <c r="F1" s="1"/>
      <c r="G1" s="1"/>
      <c r="H1" s="2" t="s">
        <v>98</v>
      </c>
      <c r="O1" s="3"/>
      <c r="P1" s="3"/>
      <c r="Q1" s="5">
        <v>52</v>
      </c>
      <c r="R1" s="5" t="s">
        <v>41</v>
      </c>
      <c r="T1" s="4"/>
      <c r="U1" s="4"/>
    </row>
    <row r="2" spans="1:23" ht="15.6" customHeight="1" x14ac:dyDescent="0.2">
      <c r="N2" s="97"/>
      <c r="Q2" s="5">
        <v>53</v>
      </c>
      <c r="R2" s="5" t="s">
        <v>1</v>
      </c>
    </row>
    <row r="3" spans="1:23" ht="44.85" customHeight="1" x14ac:dyDescent="0.2">
      <c r="A3" s="9"/>
      <c r="B3" s="10"/>
      <c r="C3" s="10"/>
      <c r="D3" s="10"/>
      <c r="E3" s="10"/>
      <c r="F3" s="10"/>
      <c r="G3" s="10"/>
      <c r="H3" s="98"/>
      <c r="N3" s="97"/>
      <c r="O3" s="4"/>
      <c r="P3" s="4"/>
      <c r="Q3" s="5">
        <v>78</v>
      </c>
      <c r="R3" s="5" t="s">
        <v>1</v>
      </c>
      <c r="T3" s="4"/>
      <c r="U3" s="4"/>
    </row>
    <row r="4" spans="1:23" ht="15.6" customHeight="1" thickBot="1" x14ac:dyDescent="0.25">
      <c r="N4" s="97"/>
    </row>
    <row r="5" spans="1:23" ht="25.5" customHeight="1" thickBot="1" x14ac:dyDescent="0.25">
      <c r="A5" s="11" t="s">
        <v>2</v>
      </c>
      <c r="B5" s="12"/>
      <c r="C5" s="13"/>
      <c r="D5" s="14"/>
      <c r="E5" s="11" t="s">
        <v>99</v>
      </c>
      <c r="F5" s="15"/>
      <c r="G5" s="13"/>
      <c r="H5" s="16" t="s">
        <v>4</v>
      </c>
      <c r="O5" s="18"/>
      <c r="P5" s="18"/>
      <c r="T5" s="18"/>
      <c r="U5" s="18"/>
    </row>
    <row r="6" spans="1:23" ht="17.100000000000001" customHeight="1" x14ac:dyDescent="0.2">
      <c r="A6" s="19" t="s">
        <v>5</v>
      </c>
      <c r="B6" s="20" t="s">
        <v>6</v>
      </c>
      <c r="C6" s="21" t="s">
        <v>7</v>
      </c>
      <c r="D6" s="66"/>
      <c r="E6" s="19" t="s">
        <v>5</v>
      </c>
      <c r="F6" s="22" t="s">
        <v>6</v>
      </c>
      <c r="G6" s="23" t="s">
        <v>7</v>
      </c>
      <c r="H6" s="46" t="str">
        <f>IF(AND(SUMIF($S:$S,"SQ9",$R:$R)=0,ISBLANK('[1]SICI(3)'!F13),ISBLANK('[1]SICI(3)'!F17)),"OK",IF(AND(ABS(SUMIF($S:$S,"SQ9",$R:$R))&gt;0,ISBLANK('[1]SICI(3)'!F13),ISBLANK('[1]SICI(3)'!F17)),"Attenzione: inserire le voci di costituzione del fondo unicamente in presenza di certificazione dello stesso (cfr. SICI GEN353 o GEN355) !",IF(AND(SUMIF($S:$S,"SQ9",$R:$R)=0,SUM('[1]SICI(3)'!F13,'[1]SICI(3)'!F17)&gt;0),"Attenzione: in presenza di date di certificazione del fondo (cfr. SICI GEN353 o GEN355) è necessario compilare il lato costituzione di T15 !","OK")))</f>
        <v>OK</v>
      </c>
      <c r="J6" s="99"/>
    </row>
    <row r="7" spans="1:23" ht="17.100000000000001" customHeight="1" x14ac:dyDescent="0.25">
      <c r="A7" s="100" t="s">
        <v>100</v>
      </c>
      <c r="B7" s="26"/>
      <c r="C7" s="101"/>
      <c r="D7" s="14"/>
      <c r="E7" s="100" t="s">
        <v>100</v>
      </c>
      <c r="F7" s="26"/>
      <c r="G7" s="27"/>
      <c r="H7" s="102"/>
      <c r="O7" s="30" t="s">
        <v>11</v>
      </c>
      <c r="P7" s="68"/>
      <c r="Q7" s="69"/>
      <c r="R7" s="69"/>
      <c r="T7" s="30" t="s">
        <v>12</v>
      </c>
      <c r="U7" s="68"/>
      <c r="V7" s="69"/>
      <c r="W7" s="69"/>
    </row>
    <row r="8" spans="1:23" ht="17.100000000000001" customHeight="1" x14ac:dyDescent="0.2">
      <c r="A8" s="34" t="s">
        <v>43</v>
      </c>
      <c r="B8" s="35"/>
      <c r="C8" s="103"/>
      <c r="D8" s="14"/>
      <c r="E8" s="34" t="s">
        <v>14</v>
      </c>
      <c r="F8" s="35"/>
      <c r="G8" s="36"/>
      <c r="H8" s="102"/>
      <c r="O8" s="38" t="s">
        <v>15</v>
      </c>
      <c r="P8" s="38" t="s">
        <v>16</v>
      </c>
      <c r="Q8" s="38" t="s">
        <v>17</v>
      </c>
      <c r="R8" s="38" t="s">
        <v>18</v>
      </c>
      <c r="T8" s="38" t="s">
        <v>15</v>
      </c>
      <c r="U8" s="38" t="s">
        <v>16</v>
      </c>
      <c r="V8" s="38" t="s">
        <v>17</v>
      </c>
      <c r="W8" s="38" t="s">
        <v>18</v>
      </c>
    </row>
    <row r="9" spans="1:23" ht="17.100000000000001" customHeight="1" x14ac:dyDescent="0.2">
      <c r="A9" s="39" t="s">
        <v>101</v>
      </c>
      <c r="B9" s="42" t="s">
        <v>102</v>
      </c>
      <c r="C9" s="41">
        <v>163288</v>
      </c>
      <c r="D9" s="14"/>
      <c r="E9" s="104" t="s">
        <v>103</v>
      </c>
      <c r="F9" s="105" t="s">
        <v>104</v>
      </c>
      <c r="G9" s="41">
        <v>70277</v>
      </c>
      <c r="H9" s="102"/>
      <c r="O9" s="4">
        <v>52</v>
      </c>
      <c r="P9" s="4">
        <v>7</v>
      </c>
      <c r="Q9" s="4" t="str">
        <f t="shared" ref="Q9:Q23" si="0">B9</f>
        <v>F00B</v>
      </c>
      <c r="R9" s="106">
        <f t="shared" ref="R9:R23" si="1">ROUND(C9,0)</f>
        <v>163288</v>
      </c>
      <c r="S9" s="4" t="str">
        <f t="shared" ref="S9:S23" si="2">VLOOKUP(O9,Q:R,2,FALSE)</f>
        <v>SQ9</v>
      </c>
      <c r="T9" s="4">
        <v>52</v>
      </c>
      <c r="U9" s="4">
        <v>61</v>
      </c>
      <c r="V9" s="107" t="str">
        <f>F9</f>
        <v>U20S</v>
      </c>
      <c r="W9" s="106">
        <f>ROUND(G9,0)</f>
        <v>70277</v>
      </c>
    </row>
    <row r="10" spans="1:23" ht="17.100000000000001" customHeight="1" x14ac:dyDescent="0.2">
      <c r="A10" s="39" t="s">
        <v>105</v>
      </c>
      <c r="B10" s="42" t="s">
        <v>106</v>
      </c>
      <c r="C10" s="41">
        <v>2662</v>
      </c>
      <c r="D10" s="14"/>
      <c r="E10" s="39" t="s">
        <v>107</v>
      </c>
      <c r="F10" s="42" t="s">
        <v>108</v>
      </c>
      <c r="G10" s="41">
        <v>3613</v>
      </c>
      <c r="H10" s="102"/>
      <c r="O10" s="4">
        <v>52</v>
      </c>
      <c r="P10" s="4">
        <v>7</v>
      </c>
      <c r="Q10" s="4" t="str">
        <f t="shared" si="0"/>
        <v>F10Y</v>
      </c>
      <c r="R10" s="106">
        <f t="shared" si="1"/>
        <v>2662</v>
      </c>
      <c r="S10" s="4" t="str">
        <f t="shared" si="2"/>
        <v>SQ9</v>
      </c>
      <c r="T10" s="4">
        <v>52</v>
      </c>
      <c r="U10" s="4">
        <v>61</v>
      </c>
      <c r="V10" s="107" t="str">
        <f t="shared" ref="V10:V30" si="3">F10</f>
        <v>U00T</v>
      </c>
      <c r="W10" s="106">
        <f t="shared" ref="W10:W30" si="4">ROUND(G10,0)</f>
        <v>3613</v>
      </c>
    </row>
    <row r="11" spans="1:23" ht="17.100000000000001" customHeight="1" thickBot="1" x14ac:dyDescent="0.25">
      <c r="A11" s="39" t="s">
        <v>109</v>
      </c>
      <c r="B11" s="42" t="s">
        <v>110</v>
      </c>
      <c r="C11" s="41"/>
      <c r="D11" s="14"/>
      <c r="E11" s="39" t="s">
        <v>111</v>
      </c>
      <c r="F11" s="42" t="s">
        <v>112</v>
      </c>
      <c r="G11" s="41">
        <v>13134</v>
      </c>
      <c r="H11" s="73"/>
      <c r="O11" s="4">
        <v>52</v>
      </c>
      <c r="P11" s="4">
        <v>7</v>
      </c>
      <c r="Q11" s="4" t="str">
        <f t="shared" si="0"/>
        <v>F20K</v>
      </c>
      <c r="R11" s="106">
        <f t="shared" si="1"/>
        <v>0</v>
      </c>
      <c r="S11" s="4" t="str">
        <f t="shared" si="2"/>
        <v>SQ9</v>
      </c>
      <c r="T11" s="4">
        <v>52</v>
      </c>
      <c r="U11" s="4">
        <v>61</v>
      </c>
      <c r="V11" s="107" t="str">
        <f t="shared" si="3"/>
        <v>U00D</v>
      </c>
      <c r="W11" s="106">
        <f t="shared" si="4"/>
        <v>13134</v>
      </c>
    </row>
    <row r="12" spans="1:23" ht="17.100000000000001" customHeight="1" x14ac:dyDescent="0.2">
      <c r="A12" s="39" t="s">
        <v>113</v>
      </c>
      <c r="B12" s="108" t="s">
        <v>114</v>
      </c>
      <c r="C12" s="41">
        <v>3368</v>
      </c>
      <c r="D12" s="14"/>
      <c r="E12" s="39" t="s">
        <v>115</v>
      </c>
      <c r="F12" s="42" t="s">
        <v>116</v>
      </c>
      <c r="G12" s="41"/>
      <c r="H12" s="72" t="s">
        <v>117</v>
      </c>
      <c r="O12" s="4">
        <v>52</v>
      </c>
      <c r="P12" s="4">
        <v>7</v>
      </c>
      <c r="Q12" s="4" t="str">
        <f t="shared" si="0"/>
        <v>F00Z</v>
      </c>
      <c r="R12" s="106">
        <f t="shared" si="1"/>
        <v>3368</v>
      </c>
      <c r="S12" s="4" t="str">
        <f t="shared" si="2"/>
        <v>SQ9</v>
      </c>
      <c r="T12" s="4">
        <v>52</v>
      </c>
      <c r="U12" s="4">
        <v>61</v>
      </c>
      <c r="V12" s="107" t="str">
        <f t="shared" si="3"/>
        <v>U00E</v>
      </c>
      <c r="W12" s="106">
        <f t="shared" si="4"/>
        <v>0</v>
      </c>
    </row>
    <row r="13" spans="1:23" ht="17.100000000000001" customHeight="1" thickBot="1" x14ac:dyDescent="0.25">
      <c r="A13" s="39" t="s">
        <v>118</v>
      </c>
      <c r="B13" s="42" t="s">
        <v>119</v>
      </c>
      <c r="C13" s="41">
        <v>1033</v>
      </c>
      <c r="D13" s="14"/>
      <c r="E13" s="39" t="s">
        <v>120</v>
      </c>
      <c r="F13" s="42" t="s">
        <v>121</v>
      </c>
      <c r="G13" s="41"/>
      <c r="H13" s="73"/>
      <c r="O13" s="4">
        <v>52</v>
      </c>
      <c r="P13" s="4">
        <v>7</v>
      </c>
      <c r="Q13" s="4" t="str">
        <f t="shared" si="0"/>
        <v>F00C</v>
      </c>
      <c r="R13" s="106">
        <f t="shared" si="1"/>
        <v>1033</v>
      </c>
      <c r="S13" s="4" t="str">
        <f t="shared" si="2"/>
        <v>SQ9</v>
      </c>
      <c r="T13" s="4">
        <v>52</v>
      </c>
      <c r="U13" s="4">
        <v>61</v>
      </c>
      <c r="V13" s="107" t="str">
        <f t="shared" si="3"/>
        <v>U00F</v>
      </c>
      <c r="W13" s="106">
        <f t="shared" si="4"/>
        <v>0</v>
      </c>
    </row>
    <row r="14" spans="1:23" ht="17.100000000000001" customHeight="1" x14ac:dyDescent="0.2">
      <c r="A14" s="39" t="s">
        <v>122</v>
      </c>
      <c r="B14" s="108" t="s">
        <v>123</v>
      </c>
      <c r="C14" s="41"/>
      <c r="D14" s="14"/>
      <c r="E14" s="39" t="s">
        <v>124</v>
      </c>
      <c r="F14" s="42" t="s">
        <v>125</v>
      </c>
      <c r="G14" s="41"/>
      <c r="H14" s="46" t="str">
        <f>IF(LEN(H16&amp;H17&amp;H18&amp;H19&amp;H20&amp;H21&amp;H22&amp;H23&amp;H24&amp;H25)&gt;0,"Attenzione, le seguenti voci creano incongruenza perché magg. del 10% del totale:","OK")</f>
        <v>OK</v>
      </c>
      <c r="O14" s="4">
        <v>52</v>
      </c>
      <c r="P14" s="4">
        <v>7</v>
      </c>
      <c r="Q14" s="4" t="str">
        <f t="shared" si="0"/>
        <v>F70A</v>
      </c>
      <c r="R14" s="106">
        <f t="shared" si="1"/>
        <v>0</v>
      </c>
      <c r="S14" s="4" t="str">
        <f t="shared" si="2"/>
        <v>SQ9</v>
      </c>
      <c r="T14" s="4">
        <v>52</v>
      </c>
      <c r="U14" s="4">
        <v>61</v>
      </c>
      <c r="V14" s="107" t="str">
        <f t="shared" si="3"/>
        <v>U00G</v>
      </c>
      <c r="W14" s="106">
        <f t="shared" si="4"/>
        <v>0</v>
      </c>
    </row>
    <row r="15" spans="1:23" ht="17.100000000000001" customHeight="1" x14ac:dyDescent="0.2">
      <c r="A15" s="39" t="s">
        <v>126</v>
      </c>
      <c r="B15" s="42" t="s">
        <v>127</v>
      </c>
      <c r="C15" s="41"/>
      <c r="D15" s="14"/>
      <c r="E15" s="39" t="s">
        <v>128</v>
      </c>
      <c r="F15" s="42" t="s">
        <v>129</v>
      </c>
      <c r="G15" s="41">
        <v>39495</v>
      </c>
      <c r="H15" s="109"/>
      <c r="O15" s="4">
        <v>52</v>
      </c>
      <c r="P15" s="4">
        <v>7</v>
      </c>
      <c r="Q15" s="4" t="str">
        <f t="shared" si="0"/>
        <v>F00D</v>
      </c>
      <c r="R15" s="106">
        <f t="shared" si="1"/>
        <v>0</v>
      </c>
      <c r="S15" s="4" t="str">
        <f t="shared" si="2"/>
        <v>SQ9</v>
      </c>
      <c r="T15" s="4">
        <v>52</v>
      </c>
      <c r="U15" s="4">
        <v>61</v>
      </c>
      <c r="V15" s="107" t="str">
        <f t="shared" si="3"/>
        <v>U00H</v>
      </c>
      <c r="W15" s="106">
        <f t="shared" si="4"/>
        <v>39495</v>
      </c>
    </row>
    <row r="16" spans="1:23" ht="17.100000000000001" customHeight="1" x14ac:dyDescent="0.2">
      <c r="A16" s="39" t="s">
        <v>130</v>
      </c>
      <c r="B16" s="42" t="s">
        <v>131</v>
      </c>
      <c r="C16" s="41"/>
      <c r="D16" s="14"/>
      <c r="E16" s="39" t="s">
        <v>132</v>
      </c>
      <c r="F16" s="42" t="s">
        <v>133</v>
      </c>
      <c r="G16" s="41">
        <v>5714</v>
      </c>
      <c r="H16" s="110" t="str">
        <f>IF(C58&lt;&gt;0,IF(C23/ABS(C$58)&gt;0.1,"Fondo - Altre risorse fisse - F00O",""),"")</f>
        <v/>
      </c>
      <c r="O16" s="4">
        <v>52</v>
      </c>
      <c r="P16" s="4">
        <v>7</v>
      </c>
      <c r="Q16" s="4" t="str">
        <f t="shared" si="0"/>
        <v>F00E</v>
      </c>
      <c r="R16" s="106">
        <f t="shared" si="1"/>
        <v>0</v>
      </c>
      <c r="S16" s="4" t="str">
        <f t="shared" si="2"/>
        <v>SQ9</v>
      </c>
      <c r="T16" s="4">
        <v>52</v>
      </c>
      <c r="U16" s="4">
        <v>61</v>
      </c>
      <c r="V16" s="107" t="str">
        <f t="shared" si="3"/>
        <v>U00J</v>
      </c>
      <c r="W16" s="106">
        <f t="shared" si="4"/>
        <v>5714</v>
      </c>
    </row>
    <row r="17" spans="1:24" ht="17.100000000000001" customHeight="1" x14ac:dyDescent="0.2">
      <c r="A17" s="39" t="s">
        <v>134</v>
      </c>
      <c r="B17" s="42" t="s">
        <v>135</v>
      </c>
      <c r="C17" s="41"/>
      <c r="D17" s="14"/>
      <c r="E17" s="39" t="s">
        <v>136</v>
      </c>
      <c r="F17" s="42" t="s">
        <v>137</v>
      </c>
      <c r="G17" s="41">
        <v>4495</v>
      </c>
      <c r="H17" s="110" t="str">
        <f>IF(C58&lt;&gt;0,IF(C46/ABS(C58)&gt;0.1,"Fondo risorse decentrate - Altre risorse variabili - F00O",""),"")</f>
        <v/>
      </c>
      <c r="O17" s="4">
        <v>52</v>
      </c>
      <c r="P17" s="4">
        <v>7</v>
      </c>
      <c r="Q17" s="4" t="str">
        <f t="shared" si="0"/>
        <v>F00J</v>
      </c>
      <c r="R17" s="106">
        <f t="shared" si="1"/>
        <v>0</v>
      </c>
      <c r="S17" s="4" t="str">
        <f t="shared" si="2"/>
        <v>SQ9</v>
      </c>
      <c r="T17" s="4">
        <v>52</v>
      </c>
      <c r="U17" s="4">
        <v>61</v>
      </c>
      <c r="V17" s="107" t="str">
        <f t="shared" si="3"/>
        <v>U00K</v>
      </c>
      <c r="W17" s="106">
        <f t="shared" si="4"/>
        <v>4495</v>
      </c>
    </row>
    <row r="18" spans="1:24" ht="17.100000000000001" customHeight="1" x14ac:dyDescent="0.2">
      <c r="A18" s="39" t="s">
        <v>138</v>
      </c>
      <c r="B18" s="42" t="s">
        <v>139</v>
      </c>
      <c r="C18" s="41"/>
      <c r="D18" s="14"/>
      <c r="E18" s="39" t="s">
        <v>140</v>
      </c>
      <c r="F18" s="42" t="s">
        <v>141</v>
      </c>
      <c r="G18" s="41">
        <v>14978</v>
      </c>
      <c r="H18" s="110" t="str">
        <f>IF(C58&lt;&gt;0,IF(C56/ABS(C58)&gt;0.1,"Fondo risorse decentrate - Altre decurtazioni - F01P",""),"")</f>
        <v/>
      </c>
      <c r="O18" s="111">
        <v>52</v>
      </c>
      <c r="P18" s="4">
        <v>7</v>
      </c>
      <c r="Q18" s="4" t="str">
        <f t="shared" si="0"/>
        <v>F00K</v>
      </c>
      <c r="R18" s="106">
        <f t="shared" si="1"/>
        <v>0</v>
      </c>
      <c r="S18" s="4" t="str">
        <f t="shared" si="2"/>
        <v>SQ9</v>
      </c>
      <c r="T18" s="4">
        <v>52</v>
      </c>
      <c r="U18" s="4">
        <v>61</v>
      </c>
      <c r="V18" s="107" t="str">
        <f t="shared" si="3"/>
        <v>U00L</v>
      </c>
      <c r="W18" s="106">
        <f t="shared" si="4"/>
        <v>14978</v>
      </c>
    </row>
    <row r="19" spans="1:24" ht="17.100000000000001" customHeight="1" x14ac:dyDescent="0.2">
      <c r="A19" s="39" t="s">
        <v>142</v>
      </c>
      <c r="B19" s="42" t="s">
        <v>143</v>
      </c>
      <c r="C19" s="41"/>
      <c r="D19" s="14"/>
      <c r="E19" s="39" t="s">
        <v>144</v>
      </c>
      <c r="F19" s="82" t="s">
        <v>145</v>
      </c>
      <c r="G19" s="41">
        <v>2489</v>
      </c>
      <c r="H19" s="110" t="str">
        <f>IF(C72&lt;&gt;0,IF(C66/ABS(C72)&gt;0.1,"Posizioni organizzative - Altre risorse fisse - F00O",""),"")</f>
        <v/>
      </c>
      <c r="O19" s="111">
        <v>52</v>
      </c>
      <c r="P19" s="4">
        <v>7</v>
      </c>
      <c r="Q19" s="4" t="str">
        <f t="shared" si="0"/>
        <v>F00M</v>
      </c>
      <c r="R19" s="106">
        <f t="shared" si="1"/>
        <v>0</v>
      </c>
      <c r="S19" s="4" t="str">
        <f t="shared" si="2"/>
        <v>SQ9</v>
      </c>
      <c r="T19" s="4">
        <v>52</v>
      </c>
      <c r="U19" s="4">
        <v>61</v>
      </c>
      <c r="V19" s="107" t="str">
        <f t="shared" si="3"/>
        <v>U22I</v>
      </c>
      <c r="W19" s="106">
        <f t="shared" si="4"/>
        <v>2489</v>
      </c>
    </row>
    <row r="20" spans="1:24" ht="17.100000000000001" customHeight="1" x14ac:dyDescent="0.2">
      <c r="A20" s="39" t="s">
        <v>146</v>
      </c>
      <c r="B20" s="42" t="s">
        <v>147</v>
      </c>
      <c r="C20" s="41"/>
      <c r="D20" s="14"/>
      <c r="E20" s="39" t="s">
        <v>148</v>
      </c>
      <c r="F20" s="42" t="s">
        <v>149</v>
      </c>
      <c r="G20" s="41"/>
      <c r="H20" s="110" t="str">
        <f>IF(C72&lt;&gt;0,IF(C70/ABS(C72)&gt;0.1,"Posizioni organizzative - Altre decurtazioni - F01P",""),"")</f>
        <v/>
      </c>
      <c r="O20" s="4">
        <v>52</v>
      </c>
      <c r="P20" s="4">
        <v>7</v>
      </c>
      <c r="Q20" s="4" t="str">
        <f t="shared" si="0"/>
        <v>F15K</v>
      </c>
      <c r="R20" s="106">
        <f t="shared" si="1"/>
        <v>0</v>
      </c>
      <c r="S20" s="4" t="str">
        <f t="shared" si="2"/>
        <v>SQ9</v>
      </c>
      <c r="T20" s="4">
        <v>52</v>
      </c>
      <c r="U20" s="4">
        <v>61</v>
      </c>
      <c r="V20" s="107" t="str">
        <f t="shared" si="3"/>
        <v>U07E</v>
      </c>
      <c r="W20" s="106">
        <f t="shared" si="4"/>
        <v>0</v>
      </c>
    </row>
    <row r="21" spans="1:24" ht="17.100000000000001" customHeight="1" x14ac:dyDescent="0.2">
      <c r="A21" s="39" t="s">
        <v>150</v>
      </c>
      <c r="B21" s="42" t="s">
        <v>151</v>
      </c>
      <c r="C21" s="41"/>
      <c r="D21" s="14"/>
      <c r="E21" s="39" t="s">
        <v>152</v>
      </c>
      <c r="F21" s="42" t="s">
        <v>153</v>
      </c>
      <c r="G21" s="41">
        <v>3359</v>
      </c>
      <c r="H21" s="110" t="str">
        <f>IF(C84&lt;&gt;0,IF(C78/ABS(C84)&gt;0.1,"Straordinario - Altre risorse - F00O",""),"")</f>
        <v/>
      </c>
      <c r="O21" s="4">
        <v>52</v>
      </c>
      <c r="P21" s="4">
        <v>7</v>
      </c>
      <c r="Q21" s="4" t="str">
        <f t="shared" si="0"/>
        <v>F10K</v>
      </c>
      <c r="R21" s="106">
        <f t="shared" si="1"/>
        <v>0</v>
      </c>
      <c r="S21" s="4" t="str">
        <f t="shared" si="2"/>
        <v>SQ9</v>
      </c>
      <c r="T21" s="4">
        <v>52</v>
      </c>
      <c r="U21" s="4">
        <v>61</v>
      </c>
      <c r="V21" s="107" t="str">
        <f t="shared" si="3"/>
        <v>U04C</v>
      </c>
      <c r="W21" s="106">
        <f t="shared" si="4"/>
        <v>3359</v>
      </c>
    </row>
    <row r="22" spans="1:24" ht="17.100000000000001" customHeight="1" x14ac:dyDescent="0.2">
      <c r="A22" s="39" t="s">
        <v>154</v>
      </c>
      <c r="B22" s="42" t="s">
        <v>48</v>
      </c>
      <c r="C22" s="45"/>
      <c r="D22" s="14"/>
      <c r="E22" s="112" t="s">
        <v>155</v>
      </c>
      <c r="F22" s="42" t="s">
        <v>156</v>
      </c>
      <c r="G22" s="41">
        <v>3688</v>
      </c>
      <c r="H22" s="110" t="str">
        <f>IF(C84&lt;&gt;0,IF(C82/ABS(C84)&gt;0.1,"Straordinario - Altre decurtazioni - F01P",""),"")</f>
        <v/>
      </c>
      <c r="O22" s="4">
        <v>52</v>
      </c>
      <c r="P22" s="4">
        <v>7</v>
      </c>
      <c r="Q22" s="4" t="str">
        <f t="shared" si="0"/>
        <v>F16L</v>
      </c>
      <c r="R22" s="106">
        <f t="shared" si="1"/>
        <v>0</v>
      </c>
      <c r="S22" s="4" t="str">
        <f t="shared" si="2"/>
        <v>SQ9</v>
      </c>
      <c r="T22" s="4">
        <v>52</v>
      </c>
      <c r="U22" s="4">
        <v>61</v>
      </c>
      <c r="V22" s="107" t="str">
        <f t="shared" si="3"/>
        <v>U00P</v>
      </c>
      <c r="W22" s="106">
        <f t="shared" si="4"/>
        <v>3688</v>
      </c>
    </row>
    <row r="23" spans="1:24" ht="17.100000000000001" customHeight="1" x14ac:dyDescent="0.2">
      <c r="A23" s="39" t="s">
        <v>60</v>
      </c>
      <c r="B23" s="42" t="s">
        <v>61</v>
      </c>
      <c r="C23" s="45"/>
      <c r="D23" s="14"/>
      <c r="E23" s="39" t="s">
        <v>157</v>
      </c>
      <c r="F23" s="42" t="s">
        <v>158</v>
      </c>
      <c r="G23" s="41"/>
      <c r="H23" s="110" t="str">
        <f>IF(G32&lt;&gt;0,IF(G30/ABS(G32)&gt;0.1,"Fondo risorse decentrate - Altre destinazioni - U998",""),"")</f>
        <v/>
      </c>
      <c r="I23" s="113"/>
      <c r="O23" s="114">
        <v>52</v>
      </c>
      <c r="P23" s="114">
        <v>7</v>
      </c>
      <c r="Q23" s="114" t="str">
        <f t="shared" si="0"/>
        <v>F00O</v>
      </c>
      <c r="R23" s="115">
        <f t="shared" si="1"/>
        <v>0</v>
      </c>
      <c r="S23" s="4" t="str">
        <f t="shared" si="2"/>
        <v>SQ9</v>
      </c>
      <c r="T23" s="4">
        <v>52</v>
      </c>
      <c r="U23" s="4">
        <v>61</v>
      </c>
      <c r="V23" s="107" t="str">
        <f t="shared" si="3"/>
        <v>U00Q</v>
      </c>
      <c r="W23" s="106">
        <f t="shared" si="4"/>
        <v>0</v>
      </c>
    </row>
    <row r="24" spans="1:24" ht="17.100000000000001" customHeight="1" thickBot="1" x14ac:dyDescent="0.25">
      <c r="A24" s="47" t="s">
        <v>62</v>
      </c>
      <c r="B24" s="56"/>
      <c r="C24" s="49">
        <f>SUM(C9:C23)</f>
        <v>170351</v>
      </c>
      <c r="D24" s="14"/>
      <c r="E24" s="39" t="s">
        <v>159</v>
      </c>
      <c r="F24" s="42" t="s">
        <v>160</v>
      </c>
      <c r="G24" s="41"/>
      <c r="H24" s="110" t="str">
        <f>IF(G66&lt;&gt;0,IF(G64/ABS(G66)&gt;0.1,"Posizioni organizzative - Altre destinazioni - U998",""),"")</f>
        <v/>
      </c>
      <c r="I24" s="113"/>
      <c r="O24" s="4"/>
      <c r="P24" s="4"/>
      <c r="Q24" s="4"/>
      <c r="R24" s="106"/>
      <c r="S24" s="4"/>
      <c r="T24" s="4">
        <v>52</v>
      </c>
      <c r="U24" s="4">
        <v>61</v>
      </c>
      <c r="V24" s="107" t="str">
        <f t="shared" si="3"/>
        <v>U00R</v>
      </c>
      <c r="W24" s="106">
        <f t="shared" si="4"/>
        <v>0</v>
      </c>
    </row>
    <row r="25" spans="1:24" ht="17.100000000000001" customHeight="1" x14ac:dyDescent="0.2">
      <c r="A25" s="116" t="s">
        <v>63</v>
      </c>
      <c r="B25" s="117"/>
      <c r="C25" s="118"/>
      <c r="D25" s="14"/>
      <c r="E25" s="39" t="s">
        <v>161</v>
      </c>
      <c r="F25" s="42" t="s">
        <v>162</v>
      </c>
      <c r="G25" s="41"/>
      <c r="H25" s="110" t="str">
        <f>IF(G80&lt;&gt;0,IF(G78/ABS(G80)&gt;0.1,"Straordinario - Altre destinazioni - U998",""),"")</f>
        <v/>
      </c>
      <c r="I25" s="113"/>
      <c r="O25" s="4"/>
      <c r="P25" s="4"/>
      <c r="Q25" s="4"/>
      <c r="R25" s="106"/>
      <c r="S25" s="119"/>
      <c r="T25" s="4">
        <v>52</v>
      </c>
      <c r="U25" s="4">
        <v>61</v>
      </c>
      <c r="V25" s="107" t="str">
        <f t="shared" si="3"/>
        <v>U00S</v>
      </c>
      <c r="W25" s="106">
        <f t="shared" si="4"/>
        <v>0</v>
      </c>
    </row>
    <row r="26" spans="1:24" ht="17.100000000000001" customHeight="1" thickBot="1" x14ac:dyDescent="0.25">
      <c r="A26" s="39" t="s">
        <v>66</v>
      </c>
      <c r="B26" s="108" t="s">
        <v>67</v>
      </c>
      <c r="C26" s="41"/>
      <c r="D26" s="14"/>
      <c r="E26" s="3" t="s">
        <v>163</v>
      </c>
      <c r="F26" s="120" t="s">
        <v>164</v>
      </c>
      <c r="G26" s="41"/>
      <c r="H26" s="121"/>
      <c r="I26" s="113"/>
      <c r="O26" s="4">
        <v>52</v>
      </c>
      <c r="P26" s="4">
        <v>9</v>
      </c>
      <c r="Q26" s="4" t="str">
        <f t="shared" ref="Q26:Q46" si="5">B26</f>
        <v>F50H</v>
      </c>
      <c r="R26" s="106">
        <f t="shared" ref="R26:R46" si="6">ROUND(C26,0)</f>
        <v>0</v>
      </c>
      <c r="S26" s="4" t="str">
        <f t="shared" ref="S26:S46" si="7">VLOOKUP(O26,Q:R,2,FALSE)</f>
        <v>SQ9</v>
      </c>
      <c r="T26" s="4">
        <v>52</v>
      </c>
      <c r="U26" s="4">
        <v>61</v>
      </c>
      <c r="V26" s="107" t="str">
        <f t="shared" si="3"/>
        <v>U01B</v>
      </c>
      <c r="W26" s="106">
        <f t="shared" si="4"/>
        <v>0</v>
      </c>
    </row>
    <row r="27" spans="1:24" ht="17.100000000000001" customHeight="1" thickBot="1" x14ac:dyDescent="0.25">
      <c r="A27" s="39" t="s">
        <v>68</v>
      </c>
      <c r="B27" s="82" t="s">
        <v>69</v>
      </c>
      <c r="C27" s="41"/>
      <c r="D27" s="14"/>
      <c r="E27" s="39" t="s">
        <v>165</v>
      </c>
      <c r="F27" s="42" t="s">
        <v>166</v>
      </c>
      <c r="G27" s="41"/>
      <c r="H27" s="16" t="s">
        <v>23</v>
      </c>
      <c r="I27" s="113"/>
      <c r="O27" s="4">
        <v>52</v>
      </c>
      <c r="P27" s="4">
        <v>9</v>
      </c>
      <c r="Q27" s="4" t="str">
        <f t="shared" si="5"/>
        <v>F96H</v>
      </c>
      <c r="R27" s="106">
        <f t="shared" si="6"/>
        <v>0</v>
      </c>
      <c r="S27" s="4" t="str">
        <f t="shared" si="7"/>
        <v>SQ9</v>
      </c>
      <c r="T27" s="4">
        <v>52</v>
      </c>
      <c r="U27" s="4">
        <v>61</v>
      </c>
      <c r="V27" s="107" t="str">
        <f t="shared" si="3"/>
        <v>U00M</v>
      </c>
      <c r="W27" s="106">
        <f t="shared" si="4"/>
        <v>0</v>
      </c>
    </row>
    <row r="28" spans="1:24" ht="17.100000000000001" customHeight="1" x14ac:dyDescent="0.2">
      <c r="A28" s="39" t="s">
        <v>167</v>
      </c>
      <c r="B28" s="82" t="s">
        <v>168</v>
      </c>
      <c r="C28" s="41">
        <v>2489</v>
      </c>
      <c r="D28" s="14"/>
      <c r="E28" s="39" t="s">
        <v>169</v>
      </c>
      <c r="F28" s="42" t="s">
        <v>170</v>
      </c>
      <c r="G28" s="41">
        <v>743</v>
      </c>
      <c r="H28" s="46" t="str">
        <f>IF(LEN(H31&amp;H32&amp;H33)&gt;0,"Attenzione, nelle seguenti sezioni le destinazioni risultano superiori alle relative risorse e generano pertanto squadratura 8:","OK")</f>
        <v>OK</v>
      </c>
      <c r="I28" s="113"/>
      <c r="O28" s="4">
        <v>52</v>
      </c>
      <c r="P28" s="4">
        <v>9</v>
      </c>
      <c r="Q28" s="4" t="str">
        <f t="shared" si="5"/>
        <v>F00N</v>
      </c>
      <c r="R28" s="106">
        <f t="shared" si="6"/>
        <v>2489</v>
      </c>
      <c r="S28" s="4" t="str">
        <f t="shared" si="7"/>
        <v>SQ9</v>
      </c>
      <c r="T28" s="4">
        <v>52</v>
      </c>
      <c r="U28" s="4">
        <v>61</v>
      </c>
      <c r="V28" s="107" t="str">
        <f t="shared" si="3"/>
        <v>U00V</v>
      </c>
      <c r="W28" s="106">
        <f t="shared" si="4"/>
        <v>743</v>
      </c>
    </row>
    <row r="29" spans="1:24" ht="17.100000000000001" customHeight="1" x14ac:dyDescent="0.2">
      <c r="A29" s="39" t="s">
        <v>70</v>
      </c>
      <c r="B29" s="42" t="s">
        <v>71</v>
      </c>
      <c r="C29" s="41"/>
      <c r="D29" s="14"/>
      <c r="E29" s="39" t="s">
        <v>171</v>
      </c>
      <c r="F29" s="42" t="s">
        <v>172</v>
      </c>
      <c r="G29" s="41">
        <v>1475</v>
      </c>
      <c r="H29" s="67"/>
      <c r="I29" s="113"/>
      <c r="K29" s="122"/>
      <c r="O29" s="4">
        <v>52</v>
      </c>
      <c r="P29" s="4">
        <v>9</v>
      </c>
      <c r="Q29" s="4" t="str">
        <f t="shared" si="5"/>
        <v>F10M</v>
      </c>
      <c r="R29" s="106">
        <f t="shared" si="6"/>
        <v>0</v>
      </c>
      <c r="S29" s="4" t="str">
        <f t="shared" si="7"/>
        <v>SQ9</v>
      </c>
      <c r="T29" s="4">
        <v>52</v>
      </c>
      <c r="U29" s="4">
        <v>61</v>
      </c>
      <c r="V29" s="107" t="str">
        <f t="shared" si="3"/>
        <v>U00Y</v>
      </c>
      <c r="W29" s="106">
        <f t="shared" si="4"/>
        <v>1475</v>
      </c>
    </row>
    <row r="30" spans="1:24" ht="17.100000000000001" customHeight="1" x14ac:dyDescent="0.2">
      <c r="A30" s="39" t="s">
        <v>72</v>
      </c>
      <c r="B30" s="42" t="s">
        <v>73</v>
      </c>
      <c r="C30" s="41"/>
      <c r="D30" s="14"/>
      <c r="E30" s="39" t="s">
        <v>173</v>
      </c>
      <c r="F30" s="42" t="s">
        <v>174</v>
      </c>
      <c r="G30" s="41">
        <v>11948</v>
      </c>
      <c r="H30" s="67"/>
      <c r="I30" s="113"/>
      <c r="O30" s="4">
        <v>52</v>
      </c>
      <c r="P30" s="4">
        <v>9</v>
      </c>
      <c r="Q30" s="4" t="str">
        <f t="shared" si="5"/>
        <v>F10N</v>
      </c>
      <c r="R30" s="106">
        <f t="shared" si="6"/>
        <v>0</v>
      </c>
      <c r="S30" s="4" t="str">
        <f t="shared" si="7"/>
        <v>SQ9</v>
      </c>
      <c r="T30" s="114">
        <v>52</v>
      </c>
      <c r="U30" s="114">
        <v>61</v>
      </c>
      <c r="V30" s="123" t="str">
        <f t="shared" si="3"/>
        <v>U998</v>
      </c>
      <c r="W30" s="115">
        <f t="shared" si="4"/>
        <v>11948</v>
      </c>
      <c r="X30" s="4"/>
    </row>
    <row r="31" spans="1:24" ht="17.100000000000001" customHeight="1" thickBot="1" x14ac:dyDescent="0.25">
      <c r="A31" s="39" t="s">
        <v>74</v>
      </c>
      <c r="B31" s="42" t="s">
        <v>75</v>
      </c>
      <c r="C31" s="41">
        <v>3359</v>
      </c>
      <c r="D31" s="14"/>
      <c r="E31" s="55" t="s">
        <v>35</v>
      </c>
      <c r="F31" s="56"/>
      <c r="G31" s="49">
        <f>SUM(G9:G30)</f>
        <v>175408</v>
      </c>
      <c r="H31" s="124" t="str">
        <f>IF(AND(SUMIF($O:$O,$Q1,$R:$R)&lt;&gt;0,SUM('[1]SICI(3)'!$F$13,'[1]SICI(3)'!$F$17)&gt;0),IF(SUMIFS($R:$R,$P:$P,"&lt;&gt;81",$O:$O,$Q1)-SUMIFS($R:$R,$P:$P,"81",$O:$O,$Q1)-SUMIF($T:$T,$Q1,$W:$W)&lt;0,A7,""),"")</f>
        <v/>
      </c>
      <c r="I31" s="113"/>
      <c r="O31" s="4">
        <v>52</v>
      </c>
      <c r="P31" s="4">
        <v>9</v>
      </c>
      <c r="Q31" s="4" t="str">
        <f t="shared" si="5"/>
        <v>F10L</v>
      </c>
      <c r="R31" s="106">
        <f t="shared" si="6"/>
        <v>3359</v>
      </c>
      <c r="S31" s="4" t="str">
        <f t="shared" si="7"/>
        <v>SQ9</v>
      </c>
      <c r="T31" s="4"/>
      <c r="U31" s="4"/>
      <c r="V31" s="107"/>
      <c r="W31" s="106"/>
      <c r="X31" s="4"/>
    </row>
    <row r="32" spans="1:24" ht="17.100000000000001" customHeight="1" thickBot="1" x14ac:dyDescent="0.25">
      <c r="A32" s="39" t="s">
        <v>175</v>
      </c>
      <c r="B32" s="42" t="s">
        <v>176</v>
      </c>
      <c r="C32" s="41"/>
      <c r="D32" s="14"/>
      <c r="E32" s="50" t="s">
        <v>177</v>
      </c>
      <c r="F32" s="125"/>
      <c r="G32" s="126">
        <f>G31</f>
        <v>175408</v>
      </c>
      <c r="H32" s="124" t="str">
        <f>IF(SUMIFS($R:$R,$P:$P,"&lt;&gt;81",$O:$O,$Q2)-SUMIFS($R:$R,$P:$P,"81",$O:$O,$Q2)-SUMIF($T:$T,$Q2,$W:$W)&lt;0,$A$59,"")</f>
        <v/>
      </c>
      <c r="I32" s="113"/>
      <c r="O32" s="4">
        <v>52</v>
      </c>
      <c r="P32" s="4">
        <v>9</v>
      </c>
      <c r="Q32" s="4" t="str">
        <f t="shared" si="5"/>
        <v>F16T</v>
      </c>
      <c r="R32" s="106">
        <f t="shared" si="6"/>
        <v>0</v>
      </c>
      <c r="S32" s="4" t="str">
        <f t="shared" si="7"/>
        <v>SQ9</v>
      </c>
      <c r="T32" s="4"/>
      <c r="U32" s="4"/>
      <c r="V32" s="107"/>
      <c r="W32" s="106"/>
      <c r="X32" s="4"/>
    </row>
    <row r="33" spans="1:24" ht="17.100000000000001" customHeight="1" thickBot="1" x14ac:dyDescent="0.25">
      <c r="A33" s="39" t="s">
        <v>178</v>
      </c>
      <c r="B33" s="42" t="s">
        <v>179</v>
      </c>
      <c r="C33" s="41">
        <v>3688</v>
      </c>
      <c r="D33" s="14"/>
      <c r="E33" s="127"/>
      <c r="F33" s="128"/>
      <c r="G33" s="129"/>
      <c r="H33" s="130" t="str">
        <f>IF(SUMIFS($R:$R,$P:$P,"&lt;&gt;81",$O:$O,$Q3)-SUMIFS($R:$R,$P:$P,"81",$O:$O,$Q3)-SUMIF($T:$T,$Q3,$W:$W)&lt;0,$A$73,"")</f>
        <v/>
      </c>
      <c r="O33" s="4">
        <v>52</v>
      </c>
      <c r="P33" s="4">
        <v>9</v>
      </c>
      <c r="Q33" s="4" t="str">
        <f t="shared" si="5"/>
        <v>F00S</v>
      </c>
      <c r="R33" s="106">
        <f t="shared" si="6"/>
        <v>3688</v>
      </c>
      <c r="S33" s="4" t="str">
        <f t="shared" si="7"/>
        <v>SQ9</v>
      </c>
      <c r="T33" s="4"/>
      <c r="U33" s="4"/>
      <c r="V33" s="4"/>
      <c r="W33" s="106"/>
      <c r="X33" s="4"/>
    </row>
    <row r="34" spans="1:24" ht="17.100000000000001" customHeight="1" x14ac:dyDescent="0.2">
      <c r="A34" s="39" t="s">
        <v>180</v>
      </c>
      <c r="B34" s="42" t="s">
        <v>181</v>
      </c>
      <c r="C34" s="41"/>
      <c r="D34" s="14"/>
      <c r="E34" s="53"/>
      <c r="F34" s="128"/>
      <c r="G34" s="129"/>
      <c r="H34" s="131"/>
      <c r="O34" s="4">
        <v>52</v>
      </c>
      <c r="P34" s="4">
        <v>9</v>
      </c>
      <c r="Q34" s="4" t="str">
        <f t="shared" si="5"/>
        <v>F00V</v>
      </c>
      <c r="R34" s="106">
        <f t="shared" si="6"/>
        <v>0</v>
      </c>
      <c r="S34" s="4" t="str">
        <f t="shared" si="7"/>
        <v>SQ9</v>
      </c>
    </row>
    <row r="35" spans="1:24" ht="17.100000000000001" customHeight="1" x14ac:dyDescent="0.2">
      <c r="A35" s="39" t="s">
        <v>182</v>
      </c>
      <c r="B35" s="42" t="s">
        <v>183</v>
      </c>
      <c r="C35" s="41"/>
      <c r="D35" s="14"/>
      <c r="E35" s="127"/>
      <c r="F35" s="128"/>
      <c r="G35" s="129"/>
      <c r="H35" s="131"/>
      <c r="O35" s="4">
        <v>52</v>
      </c>
      <c r="P35" s="4">
        <v>9</v>
      </c>
      <c r="Q35" s="4" t="str">
        <f t="shared" si="5"/>
        <v>F01V</v>
      </c>
      <c r="R35" s="106">
        <f t="shared" si="6"/>
        <v>0</v>
      </c>
      <c r="S35" s="4" t="str">
        <f t="shared" si="7"/>
        <v>SQ9</v>
      </c>
    </row>
    <row r="36" spans="1:24" ht="17.100000000000001" customHeight="1" x14ac:dyDescent="0.2">
      <c r="A36" s="39" t="s">
        <v>184</v>
      </c>
      <c r="B36" s="42" t="s">
        <v>185</v>
      </c>
      <c r="C36" s="41"/>
      <c r="D36" s="14"/>
      <c r="E36" s="127"/>
      <c r="F36" s="128"/>
      <c r="G36" s="129"/>
      <c r="H36" s="131"/>
      <c r="O36" s="4">
        <v>52</v>
      </c>
      <c r="P36" s="4">
        <v>9</v>
      </c>
      <c r="Q36" s="4" t="str">
        <f t="shared" si="5"/>
        <v>F00T</v>
      </c>
      <c r="R36" s="106">
        <f t="shared" si="6"/>
        <v>0</v>
      </c>
      <c r="S36" s="4" t="str">
        <f t="shared" si="7"/>
        <v>SQ9</v>
      </c>
    </row>
    <row r="37" spans="1:24" ht="17.100000000000001" customHeight="1" x14ac:dyDescent="0.2">
      <c r="A37" s="39" t="s">
        <v>186</v>
      </c>
      <c r="B37" s="42" t="s">
        <v>187</v>
      </c>
      <c r="C37" s="41"/>
      <c r="D37" s="14"/>
      <c r="E37" s="127"/>
      <c r="F37" s="128"/>
      <c r="G37" s="129"/>
      <c r="O37" s="4">
        <v>52</v>
      </c>
      <c r="P37" s="4">
        <v>9</v>
      </c>
      <c r="Q37" s="4" t="str">
        <f t="shared" si="5"/>
        <v>F00U</v>
      </c>
      <c r="R37" s="106">
        <f t="shared" si="6"/>
        <v>0</v>
      </c>
      <c r="S37" s="4" t="str">
        <f t="shared" si="7"/>
        <v>SQ9</v>
      </c>
    </row>
    <row r="38" spans="1:24" ht="17.100000000000001" customHeight="1" x14ac:dyDescent="0.2">
      <c r="A38" s="39" t="s">
        <v>188</v>
      </c>
      <c r="B38" s="42" t="s">
        <v>189</v>
      </c>
      <c r="C38" s="41">
        <v>12500</v>
      </c>
      <c r="D38" s="14"/>
      <c r="E38" s="127"/>
      <c r="F38" s="128"/>
      <c r="G38" s="129"/>
      <c r="O38" s="4">
        <v>52</v>
      </c>
      <c r="P38" s="4">
        <v>9</v>
      </c>
      <c r="Q38" s="4" t="str">
        <f t="shared" si="5"/>
        <v>F00W</v>
      </c>
      <c r="R38" s="106">
        <f t="shared" si="6"/>
        <v>12500</v>
      </c>
      <c r="S38" s="4" t="str">
        <f t="shared" si="7"/>
        <v>SQ9</v>
      </c>
    </row>
    <row r="39" spans="1:24" ht="17.100000000000001" customHeight="1" x14ac:dyDescent="0.2">
      <c r="A39" s="39" t="s">
        <v>190</v>
      </c>
      <c r="B39" s="42" t="s">
        <v>191</v>
      </c>
      <c r="C39" s="41"/>
      <c r="D39" s="14"/>
      <c r="E39" s="127"/>
      <c r="F39" s="128"/>
      <c r="G39" s="129"/>
      <c r="O39" s="4">
        <v>52</v>
      </c>
      <c r="P39" s="4">
        <v>9</v>
      </c>
      <c r="Q39" s="4" t="str">
        <f t="shared" si="5"/>
        <v>F00X</v>
      </c>
      <c r="R39" s="106">
        <f t="shared" si="6"/>
        <v>0</v>
      </c>
      <c r="S39" s="4" t="str">
        <f t="shared" si="7"/>
        <v>SQ9</v>
      </c>
    </row>
    <row r="40" spans="1:24" ht="17.100000000000001" customHeight="1" x14ac:dyDescent="0.2">
      <c r="A40" s="39" t="s">
        <v>192</v>
      </c>
      <c r="B40" s="42" t="s">
        <v>193</v>
      </c>
      <c r="C40" s="41"/>
      <c r="D40" s="14"/>
      <c r="E40" s="127"/>
      <c r="F40" s="128"/>
      <c r="G40" s="129"/>
      <c r="O40" s="4">
        <v>52</v>
      </c>
      <c r="P40" s="4">
        <v>9</v>
      </c>
      <c r="Q40" s="4" t="str">
        <f t="shared" si="5"/>
        <v>F00Y</v>
      </c>
      <c r="R40" s="106">
        <f t="shared" si="6"/>
        <v>0</v>
      </c>
      <c r="S40" s="4" t="str">
        <f t="shared" si="7"/>
        <v>SQ9</v>
      </c>
    </row>
    <row r="41" spans="1:24" ht="17.100000000000001" customHeight="1" x14ac:dyDescent="0.2">
      <c r="A41" s="39" t="s">
        <v>194</v>
      </c>
      <c r="B41" s="42" t="s">
        <v>195</v>
      </c>
      <c r="C41" s="41">
        <v>7090</v>
      </c>
      <c r="D41" s="14"/>
      <c r="E41" s="127"/>
      <c r="F41" s="128"/>
      <c r="G41" s="129"/>
      <c r="O41" s="4">
        <v>52</v>
      </c>
      <c r="P41" s="4">
        <v>9</v>
      </c>
      <c r="Q41" s="4" t="str">
        <f t="shared" si="5"/>
        <v>F01J</v>
      </c>
      <c r="R41" s="106">
        <f t="shared" si="6"/>
        <v>7090</v>
      </c>
      <c r="S41" s="4" t="str">
        <f t="shared" si="7"/>
        <v>SQ9</v>
      </c>
    </row>
    <row r="42" spans="1:24" ht="17.100000000000001" customHeight="1" x14ac:dyDescent="0.2">
      <c r="A42" s="39" t="s">
        <v>196</v>
      </c>
      <c r="B42" s="42" t="s">
        <v>197</v>
      </c>
      <c r="C42" s="41"/>
      <c r="D42" s="14"/>
      <c r="E42" s="127"/>
      <c r="F42" s="128"/>
      <c r="G42" s="129"/>
      <c r="O42" s="4">
        <v>52</v>
      </c>
      <c r="P42" s="4">
        <v>9</v>
      </c>
      <c r="Q42" s="4" t="str">
        <f t="shared" si="5"/>
        <v>F20L</v>
      </c>
      <c r="R42" s="106">
        <f t="shared" si="6"/>
        <v>0</v>
      </c>
      <c r="S42" s="4" t="str">
        <f t="shared" si="7"/>
        <v>SQ9</v>
      </c>
    </row>
    <row r="43" spans="1:24" ht="17.100000000000001" customHeight="1" x14ac:dyDescent="0.2">
      <c r="A43" s="39" t="s">
        <v>198</v>
      </c>
      <c r="B43" s="42" t="s">
        <v>199</v>
      </c>
      <c r="C43" s="41">
        <v>13911</v>
      </c>
      <c r="D43" s="14"/>
      <c r="E43" s="127"/>
      <c r="F43" s="128"/>
      <c r="G43" s="129"/>
      <c r="O43" s="4">
        <v>52</v>
      </c>
      <c r="P43" s="4">
        <v>9</v>
      </c>
      <c r="Q43" s="4" t="str">
        <f t="shared" si="5"/>
        <v>F01K</v>
      </c>
      <c r="R43" s="106">
        <f t="shared" si="6"/>
        <v>13911</v>
      </c>
      <c r="S43" s="4" t="str">
        <f t="shared" si="7"/>
        <v>SQ9</v>
      </c>
    </row>
    <row r="44" spans="1:24" ht="17.100000000000001" customHeight="1" x14ac:dyDescent="0.2">
      <c r="A44" s="39" t="s">
        <v>200</v>
      </c>
      <c r="B44" s="42" t="s">
        <v>201</v>
      </c>
      <c r="C44" s="41"/>
      <c r="D44" s="14"/>
      <c r="E44" s="127"/>
      <c r="F44" s="128"/>
      <c r="G44" s="129"/>
      <c r="O44" s="4">
        <v>52</v>
      </c>
      <c r="P44" s="4">
        <v>9</v>
      </c>
      <c r="Q44" s="4" t="str">
        <f t="shared" si="5"/>
        <v>F01M</v>
      </c>
      <c r="R44" s="106">
        <f t="shared" si="6"/>
        <v>0</v>
      </c>
      <c r="S44" s="4" t="str">
        <f t="shared" si="7"/>
        <v>SQ9</v>
      </c>
    </row>
    <row r="45" spans="1:24" ht="17.100000000000001" customHeight="1" x14ac:dyDescent="0.2">
      <c r="A45" s="39" t="s">
        <v>202</v>
      </c>
      <c r="B45" s="42" t="s">
        <v>203</v>
      </c>
      <c r="C45" s="41"/>
      <c r="D45" s="14"/>
      <c r="E45" s="127"/>
      <c r="F45" s="128"/>
      <c r="G45" s="129"/>
      <c r="O45" s="4">
        <v>52</v>
      </c>
      <c r="P45" s="4">
        <v>9</v>
      </c>
      <c r="Q45" s="4" t="str">
        <f t="shared" si="5"/>
        <v>F01N</v>
      </c>
      <c r="R45" s="106">
        <f t="shared" si="6"/>
        <v>0</v>
      </c>
      <c r="S45" s="4" t="str">
        <f t="shared" si="7"/>
        <v>SQ9</v>
      </c>
    </row>
    <row r="46" spans="1:24" ht="17.100000000000001" customHeight="1" x14ac:dyDescent="0.2">
      <c r="A46" s="39" t="s">
        <v>60</v>
      </c>
      <c r="B46" s="42" t="s">
        <v>61</v>
      </c>
      <c r="C46" s="41"/>
      <c r="D46" s="14"/>
      <c r="E46" s="127"/>
      <c r="F46" s="128"/>
      <c r="G46" s="129"/>
      <c r="O46" s="4">
        <v>52</v>
      </c>
      <c r="P46" s="4">
        <v>9</v>
      </c>
      <c r="Q46" s="4" t="str">
        <f t="shared" si="5"/>
        <v>F00O</v>
      </c>
      <c r="R46" s="106">
        <f t="shared" si="6"/>
        <v>0</v>
      </c>
      <c r="S46" s="4" t="str">
        <f t="shared" si="7"/>
        <v>SQ9</v>
      </c>
    </row>
    <row r="47" spans="1:24" ht="17.100000000000001" customHeight="1" thickBot="1" x14ac:dyDescent="0.25">
      <c r="A47" s="47" t="s">
        <v>82</v>
      </c>
      <c r="B47" s="56"/>
      <c r="C47" s="49">
        <f>SUM(C26:C46)</f>
        <v>43037</v>
      </c>
      <c r="D47" s="14"/>
      <c r="E47" s="127"/>
      <c r="F47" s="128"/>
      <c r="G47" s="129"/>
      <c r="O47" s="4"/>
      <c r="P47" s="4"/>
      <c r="Q47" s="4"/>
      <c r="R47" s="106"/>
      <c r="S47" s="119"/>
    </row>
    <row r="48" spans="1:24" ht="17.100000000000001" customHeight="1" x14ac:dyDescent="0.2">
      <c r="A48" s="116" t="s">
        <v>83</v>
      </c>
      <c r="B48" s="117"/>
      <c r="C48" s="118"/>
      <c r="D48" s="14"/>
      <c r="E48" s="127"/>
      <c r="F48" s="128"/>
      <c r="G48" s="129"/>
    </row>
    <row r="49" spans="1:23" ht="17.100000000000001" customHeight="1" x14ac:dyDescent="0.2">
      <c r="A49" s="39" t="s">
        <v>204</v>
      </c>
      <c r="B49" s="42" t="s">
        <v>205</v>
      </c>
      <c r="C49" s="41">
        <v>4938</v>
      </c>
      <c r="D49" s="14"/>
      <c r="E49" s="127"/>
      <c r="F49" s="128"/>
      <c r="G49" s="129"/>
      <c r="O49" s="4">
        <v>52</v>
      </c>
      <c r="P49" s="4">
        <v>81</v>
      </c>
      <c r="Q49" s="4" t="str">
        <f t="shared" ref="Q49:Q56" si="8">B49</f>
        <v>F01Q</v>
      </c>
      <c r="R49" s="106">
        <f t="shared" ref="R49:R56" si="9">ROUND(C49,0)</f>
        <v>4938</v>
      </c>
      <c r="S49" s="4" t="str">
        <f t="shared" ref="S49:S56" si="10">VLOOKUP(O49,Q:R,2,FALSE)</f>
        <v>SQ9</v>
      </c>
      <c r="T49" s="4"/>
      <c r="U49" s="4"/>
      <c r="V49" s="4"/>
      <c r="W49" s="106"/>
    </row>
    <row r="50" spans="1:23" ht="17.100000000000001" customHeight="1" x14ac:dyDescent="0.2">
      <c r="A50" s="39" t="s">
        <v>206</v>
      </c>
      <c r="B50" s="42" t="s">
        <v>207</v>
      </c>
      <c r="C50" s="41"/>
      <c r="D50" s="14"/>
      <c r="E50" s="127"/>
      <c r="F50" s="128"/>
      <c r="G50" s="129"/>
      <c r="O50" s="4">
        <v>52</v>
      </c>
      <c r="P50" s="4">
        <v>81</v>
      </c>
      <c r="Q50" s="4" t="str">
        <f t="shared" si="8"/>
        <v>F01R</v>
      </c>
      <c r="R50" s="106">
        <f t="shared" si="9"/>
        <v>0</v>
      </c>
      <c r="S50" s="4" t="str">
        <f t="shared" si="10"/>
        <v>SQ9</v>
      </c>
      <c r="T50" s="4"/>
      <c r="U50" s="4"/>
      <c r="V50" s="4"/>
      <c r="W50" s="119"/>
    </row>
    <row r="51" spans="1:23" ht="17.100000000000001" customHeight="1" x14ac:dyDescent="0.2">
      <c r="A51" s="39" t="s">
        <v>208</v>
      </c>
      <c r="B51" s="132" t="s">
        <v>209</v>
      </c>
      <c r="C51" s="41"/>
      <c r="D51" s="14"/>
      <c r="E51" s="127"/>
      <c r="F51" s="128"/>
      <c r="G51" s="129"/>
      <c r="H51" s="17"/>
      <c r="O51" s="4">
        <v>52</v>
      </c>
      <c r="P51" s="4">
        <v>81</v>
      </c>
      <c r="Q51" s="4" t="str">
        <f t="shared" si="8"/>
        <v>F03Q</v>
      </c>
      <c r="R51" s="106">
        <f t="shared" si="9"/>
        <v>0</v>
      </c>
      <c r="S51" s="4" t="str">
        <f t="shared" si="10"/>
        <v>SQ9</v>
      </c>
      <c r="T51" s="4"/>
      <c r="U51" s="4"/>
      <c r="V51" s="4"/>
      <c r="W51" s="119"/>
    </row>
    <row r="52" spans="1:23" ht="17.100000000000001" customHeight="1" x14ac:dyDescent="0.2">
      <c r="A52" s="39" t="s">
        <v>210</v>
      </c>
      <c r="B52" s="82" t="s">
        <v>85</v>
      </c>
      <c r="C52" s="41">
        <v>32694</v>
      </c>
      <c r="D52" s="14"/>
      <c r="E52" s="127"/>
      <c r="F52" s="128"/>
      <c r="G52" s="129"/>
      <c r="H52" s="17"/>
      <c r="O52" s="4">
        <v>52</v>
      </c>
      <c r="P52" s="4">
        <v>81</v>
      </c>
      <c r="Q52" s="4" t="str">
        <f t="shared" si="8"/>
        <v>F27I</v>
      </c>
      <c r="R52" s="106">
        <f t="shared" si="9"/>
        <v>32694</v>
      </c>
      <c r="S52" s="4" t="str">
        <f t="shared" si="10"/>
        <v>SQ9</v>
      </c>
      <c r="T52" s="4"/>
      <c r="U52" s="4"/>
      <c r="V52" s="4"/>
      <c r="W52" s="119"/>
    </row>
    <row r="53" spans="1:23" ht="17.100000000000001" customHeight="1" x14ac:dyDescent="0.2">
      <c r="A53" s="39" t="s">
        <v>86</v>
      </c>
      <c r="B53" s="82" t="s">
        <v>87</v>
      </c>
      <c r="C53" s="41"/>
      <c r="D53" s="14"/>
      <c r="E53" s="127"/>
      <c r="F53" s="128"/>
      <c r="G53" s="129"/>
      <c r="H53" s="17"/>
      <c r="O53" s="4">
        <v>52</v>
      </c>
      <c r="P53" s="4">
        <v>81</v>
      </c>
      <c r="Q53" s="4" t="str">
        <f t="shared" si="8"/>
        <v>F00P</v>
      </c>
      <c r="R53" s="106">
        <f t="shared" si="9"/>
        <v>0</v>
      </c>
      <c r="S53" s="4" t="str">
        <f t="shared" si="10"/>
        <v>SQ9</v>
      </c>
      <c r="T53" s="4"/>
      <c r="U53" s="4"/>
      <c r="V53" s="4"/>
      <c r="W53" s="119"/>
    </row>
    <row r="54" spans="1:23" ht="17.100000000000001" customHeight="1" x14ac:dyDescent="0.2">
      <c r="A54" s="39" t="s">
        <v>88</v>
      </c>
      <c r="B54" s="42" t="s">
        <v>89</v>
      </c>
      <c r="C54" s="41"/>
      <c r="D54" s="14"/>
      <c r="E54" s="127"/>
      <c r="F54" s="128"/>
      <c r="G54" s="129"/>
      <c r="H54" s="17"/>
      <c r="O54" s="4">
        <v>52</v>
      </c>
      <c r="P54" s="4">
        <v>81</v>
      </c>
      <c r="Q54" s="4" t="str">
        <f t="shared" si="8"/>
        <v>F01S</v>
      </c>
      <c r="R54" s="106">
        <f t="shared" si="9"/>
        <v>0</v>
      </c>
      <c r="S54" s="4" t="str">
        <f t="shared" si="10"/>
        <v>SQ9</v>
      </c>
      <c r="T54" s="4"/>
      <c r="U54" s="4"/>
      <c r="V54" s="4"/>
      <c r="W54" s="119"/>
    </row>
    <row r="55" spans="1:23" ht="17.100000000000001" customHeight="1" x14ac:dyDescent="0.2">
      <c r="A55" s="39" t="s">
        <v>90</v>
      </c>
      <c r="B55" s="42" t="s">
        <v>91</v>
      </c>
      <c r="C55" s="41"/>
      <c r="D55" s="14"/>
      <c r="E55" s="127"/>
      <c r="F55" s="128"/>
      <c r="G55" s="129"/>
      <c r="H55" s="17"/>
      <c r="O55" s="4">
        <v>52</v>
      </c>
      <c r="P55" s="4">
        <v>81</v>
      </c>
      <c r="Q55" s="4" t="str">
        <f t="shared" si="8"/>
        <v>F01T</v>
      </c>
      <c r="R55" s="106">
        <f t="shared" si="9"/>
        <v>0</v>
      </c>
      <c r="S55" s="4" t="str">
        <f t="shared" si="10"/>
        <v>SQ9</v>
      </c>
      <c r="T55" s="4"/>
      <c r="U55" s="4"/>
      <c r="V55" s="4"/>
      <c r="W55" s="119"/>
    </row>
    <row r="56" spans="1:23" ht="17.100000000000001" customHeight="1" x14ac:dyDescent="0.2">
      <c r="A56" s="39" t="s">
        <v>92</v>
      </c>
      <c r="B56" s="82" t="s">
        <v>93</v>
      </c>
      <c r="C56" s="41"/>
      <c r="D56" s="14"/>
      <c r="E56" s="127"/>
      <c r="F56" s="128"/>
      <c r="G56" s="129"/>
      <c r="H56" s="17"/>
      <c r="O56" s="4">
        <v>52</v>
      </c>
      <c r="P56" s="4">
        <v>81</v>
      </c>
      <c r="Q56" s="4" t="str">
        <f t="shared" si="8"/>
        <v>F01P</v>
      </c>
      <c r="R56" s="106">
        <f t="shared" si="9"/>
        <v>0</v>
      </c>
      <c r="S56" s="4" t="str">
        <f t="shared" si="10"/>
        <v>SQ9</v>
      </c>
      <c r="T56" s="4"/>
      <c r="U56" s="4"/>
      <c r="V56" s="4"/>
      <c r="W56" s="119"/>
    </row>
    <row r="57" spans="1:23" ht="17.100000000000001" customHeight="1" thickBot="1" x14ac:dyDescent="0.25">
      <c r="A57" s="47" t="s">
        <v>94</v>
      </c>
      <c r="B57" s="56"/>
      <c r="C57" s="49">
        <f>SUM(C49:C56)</f>
        <v>37632</v>
      </c>
      <c r="D57" s="14"/>
      <c r="E57" s="127"/>
      <c r="F57" s="128"/>
      <c r="G57" s="129"/>
      <c r="H57" s="17"/>
      <c r="O57" s="4"/>
      <c r="P57" s="4"/>
      <c r="Q57" s="4"/>
      <c r="R57" s="106"/>
      <c r="S57" s="119"/>
      <c r="T57" s="4"/>
      <c r="U57" s="4"/>
      <c r="V57" s="4"/>
      <c r="W57" s="119"/>
    </row>
    <row r="58" spans="1:23" ht="17.100000000000001" customHeight="1" thickBot="1" x14ac:dyDescent="0.25">
      <c r="A58" s="50" t="s">
        <v>177</v>
      </c>
      <c r="B58" s="51"/>
      <c r="C58" s="52">
        <f>C24+C47-C57</f>
        <v>175756</v>
      </c>
      <c r="D58" s="14"/>
      <c r="E58" s="127"/>
      <c r="F58" s="128"/>
      <c r="G58" s="129"/>
      <c r="H58" s="17"/>
      <c r="O58" s="4"/>
      <c r="P58" s="4"/>
      <c r="Q58" s="4"/>
      <c r="R58" s="119"/>
      <c r="S58" s="119"/>
      <c r="T58" s="4"/>
      <c r="U58" s="4"/>
      <c r="V58" s="4"/>
      <c r="W58" s="119"/>
    </row>
    <row r="59" spans="1:23" ht="17.100000000000001" customHeight="1" x14ac:dyDescent="0.25">
      <c r="A59" s="100" t="s">
        <v>211</v>
      </c>
      <c r="B59" s="26"/>
      <c r="C59" s="27"/>
      <c r="D59" s="14"/>
      <c r="E59" s="100" t="s">
        <v>211</v>
      </c>
      <c r="F59" s="133"/>
      <c r="G59" s="27"/>
      <c r="H59" s="17"/>
      <c r="O59" s="4"/>
      <c r="P59" s="4"/>
      <c r="Q59" s="4"/>
      <c r="R59" s="106"/>
      <c r="S59" s="119"/>
      <c r="T59" s="4"/>
      <c r="U59" s="4"/>
      <c r="V59" s="4"/>
      <c r="W59" s="119"/>
    </row>
    <row r="60" spans="1:23" ht="17.100000000000001" customHeight="1" x14ac:dyDescent="0.2">
      <c r="A60" s="34" t="s">
        <v>212</v>
      </c>
      <c r="B60" s="35"/>
      <c r="C60" s="36"/>
      <c r="D60" s="14"/>
      <c r="E60" s="34" t="s">
        <v>14</v>
      </c>
      <c r="F60" s="134"/>
      <c r="G60" s="135"/>
      <c r="H60" s="17"/>
      <c r="T60" s="4"/>
      <c r="U60" s="4"/>
      <c r="V60" s="4"/>
      <c r="W60" s="119"/>
    </row>
    <row r="61" spans="1:23" ht="17.100000000000001" customHeight="1" x14ac:dyDescent="0.2">
      <c r="A61" s="39" t="s">
        <v>213</v>
      </c>
      <c r="B61" s="42" t="s">
        <v>214</v>
      </c>
      <c r="C61" s="41">
        <v>63625</v>
      </c>
      <c r="D61" s="14"/>
      <c r="E61" s="39" t="s">
        <v>215</v>
      </c>
      <c r="F61" s="42" t="s">
        <v>216</v>
      </c>
      <c r="G61" s="41">
        <v>50898</v>
      </c>
      <c r="O61" s="4">
        <v>53</v>
      </c>
      <c r="P61" s="4">
        <v>2</v>
      </c>
      <c r="Q61" s="4" t="str">
        <f t="shared" ref="Q61:Q66" si="11">B61</f>
        <v>F01U</v>
      </c>
      <c r="R61" s="106">
        <f t="shared" ref="R61:R66" si="12">ROUND(C61,0)</f>
        <v>63625</v>
      </c>
      <c r="S61" s="4" t="str">
        <f t="shared" ref="S61:S66" si="13">VLOOKUP(O61,Q:R,2,FALSE)</f>
        <v>NO</v>
      </c>
      <c r="T61" s="4">
        <v>53</v>
      </c>
      <c r="U61" s="4">
        <v>61</v>
      </c>
      <c r="V61" s="107" t="str">
        <f>F61</f>
        <v>U00U</v>
      </c>
      <c r="W61" s="106">
        <f>ROUND(G61,0)</f>
        <v>50898</v>
      </c>
    </row>
    <row r="62" spans="1:23" ht="17.100000000000001" customHeight="1" x14ac:dyDescent="0.2">
      <c r="A62" s="39" t="s">
        <v>217</v>
      </c>
      <c r="B62" s="42" t="s">
        <v>218</v>
      </c>
      <c r="C62" s="45"/>
      <c r="D62" s="14"/>
      <c r="E62" s="39" t="s">
        <v>219</v>
      </c>
      <c r="F62" s="42" t="s">
        <v>220</v>
      </c>
      <c r="G62" s="41">
        <v>12721</v>
      </c>
      <c r="O62" s="4">
        <v>53</v>
      </c>
      <c r="P62" s="4">
        <v>2</v>
      </c>
      <c r="Q62" s="4" t="str">
        <f t="shared" si="11"/>
        <v>F03R</v>
      </c>
      <c r="R62" s="106">
        <f t="shared" si="12"/>
        <v>0</v>
      </c>
      <c r="S62" s="4" t="str">
        <f t="shared" si="13"/>
        <v>NO</v>
      </c>
      <c r="T62" s="4">
        <v>53</v>
      </c>
      <c r="U62" s="4">
        <v>61</v>
      </c>
      <c r="V62" s="107" t="str">
        <f>F62</f>
        <v>U00W</v>
      </c>
      <c r="W62" s="106">
        <f>ROUND(G62,0)</f>
        <v>12721</v>
      </c>
    </row>
    <row r="63" spans="1:23" ht="17.100000000000001" customHeight="1" x14ac:dyDescent="0.2">
      <c r="A63" s="39" t="s">
        <v>221</v>
      </c>
      <c r="B63" s="42" t="s">
        <v>222</v>
      </c>
      <c r="C63" s="45"/>
      <c r="D63" s="14"/>
      <c r="E63" s="39" t="s">
        <v>223</v>
      </c>
      <c r="F63" s="42" t="s">
        <v>224</v>
      </c>
      <c r="G63" s="41"/>
      <c r="O63" s="4">
        <v>53</v>
      </c>
      <c r="P63" s="4">
        <v>2</v>
      </c>
      <c r="Q63" s="4" t="str">
        <f t="shared" si="11"/>
        <v>F15L</v>
      </c>
      <c r="R63" s="106">
        <f t="shared" si="12"/>
        <v>0</v>
      </c>
      <c r="S63" s="4" t="str">
        <f t="shared" si="13"/>
        <v>NO</v>
      </c>
      <c r="T63" s="4">
        <v>53</v>
      </c>
      <c r="U63" s="4">
        <v>61</v>
      </c>
      <c r="V63" s="107" t="str">
        <f>F63</f>
        <v>U00X</v>
      </c>
      <c r="W63" s="106">
        <f>ROUND(G63,0)</f>
        <v>0</v>
      </c>
    </row>
    <row r="64" spans="1:23" ht="17.100000000000001" customHeight="1" x14ac:dyDescent="0.2">
      <c r="A64" s="39" t="s">
        <v>225</v>
      </c>
      <c r="B64" s="42" t="s">
        <v>226</v>
      </c>
      <c r="C64" s="45"/>
      <c r="D64" s="14"/>
      <c r="E64" s="136" t="s">
        <v>173</v>
      </c>
      <c r="F64" s="42" t="s">
        <v>174</v>
      </c>
      <c r="G64" s="41"/>
      <c r="O64" s="4">
        <v>53</v>
      </c>
      <c r="P64" s="4">
        <v>2</v>
      </c>
      <c r="Q64" s="4" t="str">
        <f t="shared" si="11"/>
        <v>F15M</v>
      </c>
      <c r="R64" s="106">
        <f t="shared" si="12"/>
        <v>0</v>
      </c>
      <c r="S64" s="4" t="str">
        <f t="shared" si="13"/>
        <v>NO</v>
      </c>
      <c r="T64" s="114">
        <v>53</v>
      </c>
      <c r="U64" s="114">
        <v>61</v>
      </c>
      <c r="V64" s="123" t="str">
        <f>F64</f>
        <v>U998</v>
      </c>
      <c r="W64" s="115">
        <f>ROUND(G64,0)</f>
        <v>0</v>
      </c>
    </row>
    <row r="65" spans="1:23" ht="17.100000000000001" customHeight="1" thickBot="1" x14ac:dyDescent="0.25">
      <c r="A65" s="39" t="s">
        <v>196</v>
      </c>
      <c r="B65" s="42" t="s">
        <v>197</v>
      </c>
      <c r="C65" s="45"/>
      <c r="D65" s="14"/>
      <c r="E65" s="137" t="s">
        <v>35</v>
      </c>
      <c r="F65" s="138"/>
      <c r="G65" s="139">
        <f>SUM(G61:G64)</f>
        <v>63619</v>
      </c>
      <c r="H65" s="93"/>
      <c r="O65" s="4">
        <v>53</v>
      </c>
      <c r="P65" s="4">
        <v>2</v>
      </c>
      <c r="Q65" s="4" t="str">
        <f t="shared" si="11"/>
        <v>F20L</v>
      </c>
      <c r="R65" s="106">
        <f t="shared" si="12"/>
        <v>0</v>
      </c>
      <c r="S65" s="4" t="str">
        <f t="shared" si="13"/>
        <v>NO</v>
      </c>
      <c r="T65" s="4"/>
      <c r="U65" s="4"/>
      <c r="V65" s="107"/>
      <c r="W65" s="106"/>
    </row>
    <row r="66" spans="1:23" ht="17.100000000000001" customHeight="1" thickBot="1" x14ac:dyDescent="0.25">
      <c r="A66" s="39" t="s">
        <v>60</v>
      </c>
      <c r="B66" s="42" t="s">
        <v>61</v>
      </c>
      <c r="C66" s="45"/>
      <c r="D66" s="14"/>
      <c r="E66" s="140" t="s">
        <v>227</v>
      </c>
      <c r="F66" s="141"/>
      <c r="G66" s="142">
        <f>G65</f>
        <v>63619</v>
      </c>
      <c r="H66" s="93"/>
      <c r="O66" s="4">
        <v>53</v>
      </c>
      <c r="P66" s="4">
        <v>2</v>
      </c>
      <c r="Q66" s="4" t="str">
        <f t="shared" si="11"/>
        <v>F00O</v>
      </c>
      <c r="R66" s="106">
        <f t="shared" si="12"/>
        <v>0</v>
      </c>
      <c r="S66" s="4" t="str">
        <f t="shared" si="13"/>
        <v>NO</v>
      </c>
      <c r="T66" s="4"/>
      <c r="U66" s="4"/>
      <c r="V66" s="107"/>
      <c r="W66" s="106"/>
    </row>
    <row r="67" spans="1:23" ht="17.100000000000001" customHeight="1" thickBot="1" x14ac:dyDescent="0.25">
      <c r="A67" s="47" t="s">
        <v>28</v>
      </c>
      <c r="B67" s="56"/>
      <c r="C67" s="143">
        <f>SUM(C61:C66)</f>
        <v>63625</v>
      </c>
      <c r="D67" s="14"/>
      <c r="E67" s="144"/>
      <c r="F67" s="145"/>
      <c r="G67" s="146"/>
      <c r="O67" s="4"/>
      <c r="P67" s="4"/>
      <c r="Q67" s="4"/>
      <c r="R67" s="106"/>
      <c r="S67" s="119"/>
      <c r="T67" s="4"/>
      <c r="U67" s="4"/>
      <c r="V67" s="107"/>
      <c r="W67" s="106"/>
    </row>
    <row r="68" spans="1:23" ht="17.100000000000001" customHeight="1" x14ac:dyDescent="0.2">
      <c r="A68" s="116" t="s">
        <v>83</v>
      </c>
      <c r="B68" s="147"/>
      <c r="C68" s="118"/>
      <c r="D68" s="14"/>
      <c r="E68" s="144"/>
      <c r="F68" s="145"/>
      <c r="G68" s="146"/>
      <c r="M68" s="93"/>
      <c r="T68" s="4"/>
      <c r="U68" s="4"/>
      <c r="V68" s="4"/>
      <c r="W68" s="106"/>
    </row>
    <row r="69" spans="1:23" ht="17.100000000000001" customHeight="1" x14ac:dyDescent="0.2">
      <c r="A69" s="39" t="s">
        <v>228</v>
      </c>
      <c r="B69" s="42" t="s">
        <v>229</v>
      </c>
      <c r="C69" s="41"/>
      <c r="D69" s="14"/>
      <c r="E69" s="144"/>
      <c r="F69" s="145"/>
      <c r="G69" s="146"/>
      <c r="O69" s="4">
        <v>53</v>
      </c>
      <c r="P69" s="4">
        <v>81</v>
      </c>
      <c r="Q69" s="4" t="str">
        <f>B69</f>
        <v>F01W</v>
      </c>
      <c r="R69" s="106">
        <f>ROUND(C69,0)</f>
        <v>0</v>
      </c>
      <c r="S69" s="4" t="str">
        <f>VLOOKUP(O69,Q:R,2,FALSE)</f>
        <v>NO</v>
      </c>
      <c r="T69" s="4"/>
      <c r="U69" s="4"/>
      <c r="V69" s="4"/>
      <c r="W69" s="106"/>
    </row>
    <row r="70" spans="1:23" ht="17.100000000000001" customHeight="1" x14ac:dyDescent="0.2">
      <c r="A70" s="136" t="s">
        <v>92</v>
      </c>
      <c r="B70" s="42" t="s">
        <v>93</v>
      </c>
      <c r="C70" s="41"/>
      <c r="D70" s="14"/>
      <c r="E70" s="144"/>
      <c r="F70" s="145"/>
      <c r="G70" s="146"/>
      <c r="O70" s="4">
        <v>53</v>
      </c>
      <c r="P70" s="4">
        <v>81</v>
      </c>
      <c r="Q70" s="4" t="str">
        <f>B70</f>
        <v>F01P</v>
      </c>
      <c r="R70" s="106">
        <f>ROUND(C70,0)</f>
        <v>0</v>
      </c>
      <c r="S70" s="4" t="str">
        <f>VLOOKUP(O70,Q:R,2,FALSE)</f>
        <v>NO</v>
      </c>
    </row>
    <row r="71" spans="1:23" ht="17.100000000000001" customHeight="1" thickBot="1" x14ac:dyDescent="0.25">
      <c r="A71" s="47" t="s">
        <v>94</v>
      </c>
      <c r="B71" s="56"/>
      <c r="C71" s="143">
        <f>SUM(C69:C70)</f>
        <v>0</v>
      </c>
      <c r="D71" s="14"/>
      <c r="E71" s="144"/>
      <c r="F71" s="145"/>
      <c r="G71" s="146"/>
      <c r="O71" s="4"/>
      <c r="P71" s="4"/>
      <c r="Q71" s="4"/>
      <c r="R71" s="119"/>
      <c r="S71" s="119"/>
    </row>
    <row r="72" spans="1:23" ht="17.100000000000001" customHeight="1" thickBot="1" x14ac:dyDescent="0.25">
      <c r="A72" s="50" t="s">
        <v>227</v>
      </c>
      <c r="B72" s="51"/>
      <c r="C72" s="52">
        <f>C67-C71</f>
        <v>63625</v>
      </c>
      <c r="D72" s="86"/>
      <c r="E72" s="144"/>
      <c r="F72" s="145"/>
      <c r="G72" s="146"/>
      <c r="J72" s="93"/>
      <c r="K72" s="93"/>
      <c r="L72" s="93"/>
      <c r="O72" s="4"/>
      <c r="P72" s="4"/>
      <c r="Q72" s="4"/>
      <c r="R72" s="119"/>
      <c r="S72" s="119"/>
    </row>
    <row r="73" spans="1:23" ht="17.100000000000001" customHeight="1" x14ac:dyDescent="0.25">
      <c r="A73" s="100" t="s">
        <v>230</v>
      </c>
      <c r="B73" s="26"/>
      <c r="C73" s="27"/>
      <c r="D73" s="86"/>
      <c r="E73" s="100" t="s">
        <v>230</v>
      </c>
      <c r="F73" s="26"/>
      <c r="G73" s="27"/>
      <c r="O73" s="4"/>
      <c r="P73" s="4"/>
      <c r="Q73" s="4"/>
      <c r="R73" s="106"/>
      <c r="S73" s="119"/>
    </row>
    <row r="74" spans="1:23" ht="17.100000000000001" customHeight="1" x14ac:dyDescent="0.2">
      <c r="A74" s="34" t="s">
        <v>212</v>
      </c>
      <c r="B74" s="35"/>
      <c r="C74" s="36"/>
      <c r="D74" s="86"/>
      <c r="E74" s="34" t="s">
        <v>14</v>
      </c>
      <c r="F74" s="138"/>
      <c r="G74" s="148"/>
    </row>
    <row r="75" spans="1:23" ht="17.100000000000001" customHeight="1" x14ac:dyDescent="0.2">
      <c r="A75" s="39" t="s">
        <v>231</v>
      </c>
      <c r="B75" s="42" t="s">
        <v>232</v>
      </c>
      <c r="C75" s="41">
        <v>20000</v>
      </c>
      <c r="D75" s="14"/>
      <c r="E75" s="39" t="s">
        <v>233</v>
      </c>
      <c r="F75" s="42" t="s">
        <v>234</v>
      </c>
      <c r="G75" s="41">
        <v>2056</v>
      </c>
      <c r="H75" s="93"/>
      <c r="I75" s="93"/>
      <c r="M75" s="93"/>
      <c r="O75" s="4">
        <v>78</v>
      </c>
      <c r="P75" s="4">
        <v>2</v>
      </c>
      <c r="Q75" s="4" t="str">
        <f>B75</f>
        <v>F15N</v>
      </c>
      <c r="R75" s="106">
        <f>ROUND(C75,0)</f>
        <v>20000</v>
      </c>
      <c r="S75" s="4" t="str">
        <f>VLOOKUP(O75,Q:R,2,FALSE)</f>
        <v>NO</v>
      </c>
      <c r="T75" s="4">
        <v>78</v>
      </c>
      <c r="U75" s="4">
        <v>61</v>
      </c>
      <c r="V75" s="107" t="str">
        <f>F75</f>
        <v>U05P</v>
      </c>
      <c r="W75" s="106">
        <f>ROUND(G75,0)</f>
        <v>2056</v>
      </c>
    </row>
    <row r="76" spans="1:23" ht="17.100000000000001" customHeight="1" x14ac:dyDescent="0.2">
      <c r="A76" s="39" t="s">
        <v>235</v>
      </c>
      <c r="B76" s="42" t="s">
        <v>236</v>
      </c>
      <c r="C76" s="41">
        <v>9777</v>
      </c>
      <c r="D76" s="14"/>
      <c r="E76" s="39" t="s">
        <v>237</v>
      </c>
      <c r="F76" s="42" t="s">
        <v>238</v>
      </c>
      <c r="G76" s="41">
        <v>9777</v>
      </c>
      <c r="M76" s="93"/>
      <c r="O76" s="4">
        <v>78</v>
      </c>
      <c r="P76" s="4">
        <v>2</v>
      </c>
      <c r="Q76" s="4" t="str">
        <f>B76</f>
        <v>F15O</v>
      </c>
      <c r="R76" s="106">
        <f>ROUND(C76,0)</f>
        <v>9777</v>
      </c>
      <c r="S76" s="4" t="str">
        <f>VLOOKUP(O76,Q:R,2,FALSE)</f>
        <v>NO</v>
      </c>
      <c r="T76" s="4">
        <v>78</v>
      </c>
      <c r="U76" s="4">
        <v>61</v>
      </c>
      <c r="V76" s="107" t="str">
        <f>F76</f>
        <v>U05Q</v>
      </c>
      <c r="W76" s="106">
        <f>ROUND(G76,0)</f>
        <v>9777</v>
      </c>
    </row>
    <row r="77" spans="1:23" ht="17.100000000000001" customHeight="1" x14ac:dyDescent="0.2">
      <c r="A77" s="39" t="s">
        <v>239</v>
      </c>
      <c r="B77" s="42" t="s">
        <v>240</v>
      </c>
      <c r="C77" s="41"/>
      <c r="D77" s="14"/>
      <c r="E77" s="39" t="s">
        <v>241</v>
      </c>
      <c r="F77" s="42" t="s">
        <v>242</v>
      </c>
      <c r="G77" s="41"/>
      <c r="O77" s="4">
        <v>78</v>
      </c>
      <c r="P77" s="4">
        <v>2</v>
      </c>
      <c r="Q77" s="4" t="str">
        <f>B77</f>
        <v>F15P</v>
      </c>
      <c r="R77" s="106">
        <f>ROUND(C77,0)</f>
        <v>0</v>
      </c>
      <c r="S77" s="4" t="str">
        <f>VLOOKUP(O77,Q:R,2,FALSE)</f>
        <v>NO</v>
      </c>
      <c r="T77" s="4">
        <v>78</v>
      </c>
      <c r="U77" s="4">
        <v>61</v>
      </c>
      <c r="V77" s="107" t="str">
        <f>F77</f>
        <v>U05R</v>
      </c>
      <c r="W77" s="106">
        <f>ROUND(G77,0)</f>
        <v>0</v>
      </c>
    </row>
    <row r="78" spans="1:23" ht="17.100000000000001" customHeight="1" x14ac:dyDescent="0.2">
      <c r="A78" s="149" t="s">
        <v>60</v>
      </c>
      <c r="B78" s="42" t="s">
        <v>61</v>
      </c>
      <c r="C78" s="41"/>
      <c r="D78" s="14"/>
      <c r="E78" s="149" t="s">
        <v>173</v>
      </c>
      <c r="F78" s="42" t="s">
        <v>174</v>
      </c>
      <c r="G78" s="45"/>
      <c r="O78" s="4">
        <v>78</v>
      </c>
      <c r="P78" s="4">
        <v>2</v>
      </c>
      <c r="Q78" s="4" t="str">
        <f>B78</f>
        <v>F00O</v>
      </c>
      <c r="R78" s="106">
        <f>ROUND(C78,0)</f>
        <v>0</v>
      </c>
      <c r="S78" s="4" t="str">
        <f>VLOOKUP(O78,Q:R,2,FALSE)</f>
        <v>NO</v>
      </c>
      <c r="T78" s="114">
        <v>78</v>
      </c>
      <c r="U78" s="114">
        <v>61</v>
      </c>
      <c r="V78" s="123" t="str">
        <f>F78</f>
        <v>U998</v>
      </c>
      <c r="W78" s="115">
        <f>ROUND(G78,0)</f>
        <v>0</v>
      </c>
    </row>
    <row r="79" spans="1:23" ht="17.100000000000001" customHeight="1" thickBot="1" x14ac:dyDescent="0.25">
      <c r="A79" s="47" t="s">
        <v>28</v>
      </c>
      <c r="B79" s="56"/>
      <c r="C79" s="143">
        <f>SUM(C75:C78)</f>
        <v>29777</v>
      </c>
      <c r="D79" s="14"/>
      <c r="E79" s="55" t="s">
        <v>35</v>
      </c>
      <c r="F79" s="150"/>
      <c r="G79" s="49">
        <f>SUM(G75:G78)</f>
        <v>11833</v>
      </c>
      <c r="I79" s="151"/>
      <c r="J79" s="93"/>
      <c r="K79" s="93"/>
      <c r="L79" s="93"/>
      <c r="O79" s="4"/>
      <c r="P79" s="4"/>
      <c r="Q79" s="4"/>
      <c r="R79" s="119"/>
      <c r="S79" s="119"/>
      <c r="T79" s="4" t="s">
        <v>31</v>
      </c>
      <c r="U79" s="4"/>
      <c r="V79" s="4"/>
      <c r="W79" s="106"/>
    </row>
    <row r="80" spans="1:23" ht="17.100000000000001" customHeight="1" thickBot="1" x14ac:dyDescent="0.25">
      <c r="A80" s="116" t="s">
        <v>83</v>
      </c>
      <c r="B80" s="147"/>
      <c r="C80" s="118"/>
      <c r="D80" s="14"/>
      <c r="E80" s="50" t="s">
        <v>243</v>
      </c>
      <c r="F80" s="152"/>
      <c r="G80" s="126">
        <f>G79</f>
        <v>11833</v>
      </c>
      <c r="T80" s="4"/>
      <c r="U80" s="4"/>
      <c r="V80" s="4"/>
      <c r="W80" s="119"/>
    </row>
    <row r="81" spans="1:23" ht="17.100000000000001" customHeight="1" x14ac:dyDescent="0.2">
      <c r="A81" s="39" t="s">
        <v>244</v>
      </c>
      <c r="B81" s="42" t="s">
        <v>245</v>
      </c>
      <c r="C81" s="41"/>
      <c r="D81" s="14"/>
      <c r="E81" s="153"/>
      <c r="F81" s="154"/>
      <c r="G81" s="155"/>
      <c r="H81" s="29"/>
      <c r="O81" s="4">
        <v>78</v>
      </c>
      <c r="P81" s="4">
        <v>81</v>
      </c>
      <c r="Q81" s="4" t="str">
        <f>B81</f>
        <v>F15R</v>
      </c>
      <c r="R81" s="106">
        <f>ROUND(C81,0)</f>
        <v>0</v>
      </c>
      <c r="S81" s="4" t="str">
        <f>VLOOKUP(O81,Q:R,2,FALSE)</f>
        <v>NO</v>
      </c>
      <c r="T81" s="119"/>
      <c r="U81" s="3"/>
      <c r="V81" s="3"/>
      <c r="W81" s="3"/>
    </row>
    <row r="82" spans="1:23" ht="17.100000000000001" customHeight="1" x14ac:dyDescent="0.2">
      <c r="A82" s="39" t="s">
        <v>92</v>
      </c>
      <c r="B82" s="42" t="s">
        <v>93</v>
      </c>
      <c r="C82" s="41"/>
      <c r="D82" s="14"/>
      <c r="E82" s="74"/>
      <c r="F82" s="156"/>
      <c r="G82" s="157"/>
      <c r="O82" s="4">
        <v>78</v>
      </c>
      <c r="P82" s="4">
        <v>81</v>
      </c>
      <c r="Q82" s="4" t="str">
        <f>B82</f>
        <v>F01P</v>
      </c>
      <c r="R82" s="106">
        <f>ROUND(C82,0)</f>
        <v>0</v>
      </c>
      <c r="S82" s="4" t="str">
        <f>VLOOKUP(O82,Q:R,2,FALSE)</f>
        <v>NO</v>
      </c>
      <c r="T82" s="119"/>
      <c r="U82" s="3"/>
      <c r="V82" s="3"/>
      <c r="W82" s="3"/>
    </row>
    <row r="83" spans="1:23" ht="17.100000000000001" customHeight="1" thickBot="1" x14ac:dyDescent="0.25">
      <c r="A83" s="47" t="s">
        <v>94</v>
      </c>
      <c r="B83" s="56"/>
      <c r="C83" s="143">
        <f>SUM(C81:C82)</f>
        <v>0</v>
      </c>
      <c r="D83" s="14"/>
      <c r="E83" s="158"/>
      <c r="F83" s="159"/>
      <c r="G83" s="75"/>
      <c r="O83" s="4" t="s">
        <v>31</v>
      </c>
      <c r="P83" s="4"/>
      <c r="Q83" s="4"/>
      <c r="R83" s="119"/>
      <c r="S83" s="119"/>
      <c r="T83" s="119"/>
      <c r="U83" s="3"/>
      <c r="V83" s="3"/>
      <c r="W83" s="3"/>
    </row>
    <row r="84" spans="1:23" ht="17.100000000000001" customHeight="1" thickBot="1" x14ac:dyDescent="0.25">
      <c r="A84" s="50" t="s">
        <v>243</v>
      </c>
      <c r="B84" s="51"/>
      <c r="C84" s="52">
        <f>C79-C83</f>
        <v>29777</v>
      </c>
      <c r="D84" s="14"/>
      <c r="E84" s="160"/>
      <c r="F84" s="161"/>
      <c r="G84" s="162"/>
      <c r="L84" s="7"/>
      <c r="M84" s="7"/>
      <c r="N84" s="7"/>
      <c r="O84" s="6"/>
      <c r="P84" s="6"/>
      <c r="R84" s="7"/>
      <c r="S84" s="7"/>
      <c r="T84" s="6"/>
      <c r="U84" s="3"/>
      <c r="V84" s="3"/>
      <c r="W84" s="3"/>
    </row>
    <row r="85" spans="1:23" ht="17.100000000000001" customHeight="1" thickBot="1" x14ac:dyDescent="0.25">
      <c r="A85" s="89" t="s">
        <v>36</v>
      </c>
      <c r="B85" s="62"/>
      <c r="C85" s="61">
        <f>C58+C72+C84</f>
        <v>269158</v>
      </c>
      <c r="D85" s="14"/>
      <c r="E85" s="59" t="s">
        <v>37</v>
      </c>
      <c r="F85" s="62"/>
      <c r="G85" s="163">
        <f>G32+G66+G80</f>
        <v>250860</v>
      </c>
      <c r="L85" s="7"/>
      <c r="M85" s="7"/>
      <c r="N85" s="7"/>
      <c r="O85" s="6"/>
      <c r="P85" s="6"/>
      <c r="R85" s="7"/>
      <c r="S85" s="7"/>
      <c r="T85" s="6"/>
      <c r="U85" s="3"/>
      <c r="V85" s="3"/>
      <c r="W85" s="3"/>
    </row>
    <row r="86" spans="1:23" ht="5.0999999999999996" customHeight="1" x14ac:dyDescent="0.2">
      <c r="E86" s="94"/>
      <c r="L86" s="7"/>
      <c r="M86" s="7"/>
      <c r="N86" s="7"/>
      <c r="O86" s="6"/>
      <c r="P86" s="6"/>
      <c r="R86" s="7"/>
      <c r="S86" s="7"/>
      <c r="T86" s="6"/>
      <c r="U86" s="3"/>
      <c r="V86" s="3"/>
      <c r="W86" s="3"/>
    </row>
    <row r="87" spans="1:23" ht="17.100000000000001" customHeight="1" x14ac:dyDescent="0.2">
      <c r="A87" s="3" t="s">
        <v>246</v>
      </c>
    </row>
    <row r="88" spans="1:23" x14ac:dyDescent="0.2">
      <c r="A88" s="3" t="s">
        <v>247</v>
      </c>
    </row>
    <row r="89" spans="1:23" x14ac:dyDescent="0.2">
      <c r="A89" s="3" t="s">
        <v>248</v>
      </c>
    </row>
    <row r="90" spans="1:23" x14ac:dyDescent="0.2">
      <c r="A90" s="3" t="s">
        <v>249</v>
      </c>
    </row>
    <row r="91" spans="1:23" x14ac:dyDescent="0.2">
      <c r="A91" s="3" t="s">
        <v>250</v>
      </c>
    </row>
    <row r="92" spans="1:23" x14ac:dyDescent="0.2">
      <c r="A92" s="3" t="s">
        <v>251</v>
      </c>
    </row>
  </sheetData>
  <sheetProtection password="DD41" sheet="1" formatColumns="0" selectLockedCells="1"/>
  <mergeCells count="4">
    <mergeCell ref="H6:H11"/>
    <mergeCell ref="H12:H13"/>
    <mergeCell ref="H14:H15"/>
    <mergeCell ref="H28:H30"/>
  </mergeCells>
  <dataValidations count="2">
    <dataValidation type="whole" allowBlank="1" showInputMessage="1" showErrorMessage="1" errorTitle="ERRORE NEL DATO IMMESSO" error="INSERIRE SOLO NUMERI INTERI" sqref="C49:C56 C69:C70 C61:C66 C81:C82 G61:G64 C9:C23 G75:G78 C75:C78 C26:C46 G9:G30" xr:uid="{8872056D-FDB9-43E2-AFBF-ABA55A129666}">
      <formula1>0</formula1>
      <formula2>999999999999</formula2>
    </dataValidation>
    <dataValidation type="whole" allowBlank="1" showInputMessage="1" showErrorMessage="1" errorTitle="ERRORE NEL DATO IMMESSO" error="INSERIRE SOLO NUMERI INTERI" sqref="C24 C47 C57:C58 G60 G65 C67 C71:C72 G74 G79 C79 C83:C84 G83:G84 G31:G58" xr:uid="{F8997E29-4DC1-4C62-9F78-57135CFE8552}">
      <formula1>-999999999999</formula1>
      <formula2>999999999999</formula2>
    </dataValidation>
  </dataValidations>
  <printOptions horizontalCentered="1"/>
  <pageMargins left="0.19685039370078741" right="0.19685039370078741" top="0.39370078740157483" bottom="0.39370078740157483" header="0.51181102362204722" footer="0.19685039370078741"/>
  <pageSetup paperSize="8"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5692-F070-4F05-84A8-0B2DF7F21230}">
  <sheetPr>
    <pageSetUpPr fitToPage="1"/>
  </sheetPr>
  <dimension ref="A1:N36"/>
  <sheetViews>
    <sheetView showGridLines="0" topLeftCell="A13" zoomScale="80" zoomScaleNormal="80" workbookViewId="0">
      <selection activeCell="F13" sqref="F13"/>
    </sheetView>
  </sheetViews>
  <sheetFormatPr defaultRowHeight="15" x14ac:dyDescent="0.2"/>
  <cols>
    <col min="1" max="1" width="9.140625" style="255" customWidth="1"/>
    <col min="2" max="2" width="7.42578125" style="256" customWidth="1"/>
    <col min="3" max="3" width="2.28515625" style="209" customWidth="1"/>
    <col min="4" max="4" width="154.85546875" style="209" customWidth="1"/>
    <col min="5" max="5" width="2.28515625" style="209" customWidth="1"/>
    <col min="6" max="6" width="17.7109375" style="257" customWidth="1"/>
    <col min="7" max="7" width="43.42578125" style="212" customWidth="1"/>
    <col min="8" max="8" width="10.28515625" style="218" customWidth="1"/>
    <col min="9" max="9" width="10.28515625" style="219" customWidth="1"/>
    <col min="10" max="10" width="10.28515625" style="249" customWidth="1"/>
    <col min="11" max="13" width="10.28515625" style="209" hidden="1" customWidth="1"/>
    <col min="14" max="14" width="12" style="209" hidden="1" customWidth="1"/>
    <col min="15" max="16384" width="9.140625" style="209"/>
  </cols>
  <sheetData>
    <row r="1" spans="1:14" s="170" customFormat="1" ht="35.1" customHeight="1" thickBot="1" x14ac:dyDescent="0.25">
      <c r="A1" s="164"/>
      <c r="B1" s="165"/>
      <c r="C1" s="166"/>
      <c r="D1" s="166"/>
      <c r="E1" s="167"/>
      <c r="F1" s="167"/>
      <c r="G1" s="168" t="s">
        <v>252</v>
      </c>
      <c r="H1" s="169" t="s">
        <v>0</v>
      </c>
      <c r="J1" s="171"/>
    </row>
    <row r="2" spans="1:14" s="170" customFormat="1" ht="35.1" customHeight="1" x14ac:dyDescent="0.35">
      <c r="A2" s="172" t="s">
        <v>253</v>
      </c>
      <c r="B2" s="173"/>
      <c r="C2" s="174"/>
      <c r="D2" s="174"/>
      <c r="E2" s="174"/>
      <c r="F2" s="175"/>
      <c r="G2" s="176" t="str">
        <f>IF(AND(ISBLANK($F$13),SUM('[1]t15(1)'!$W:$W)+SUM('[1]t15(1)'!$R:$R)&gt;0),"Attenzione: è necessario compilare la domanda LEG428 !!!","OK")</f>
        <v>OK</v>
      </c>
      <c r="H2" s="177"/>
      <c r="I2" s="178"/>
      <c r="J2" s="171"/>
    </row>
    <row r="3" spans="1:14" s="183" customFormat="1" ht="35.1" customHeight="1" thickBot="1" x14ac:dyDescent="0.4">
      <c r="A3" s="172" t="s">
        <v>254</v>
      </c>
      <c r="B3" s="173"/>
      <c r="C3" s="179"/>
      <c r="D3" s="179"/>
      <c r="E3" s="180"/>
      <c r="F3" s="181"/>
      <c r="G3" s="182"/>
      <c r="H3" s="177"/>
      <c r="I3" s="178"/>
      <c r="J3" s="171"/>
    </row>
    <row r="4" spans="1:14" s="190" customFormat="1" ht="35.1" customHeight="1" thickBot="1" x14ac:dyDescent="0.3">
      <c r="A4" s="184"/>
      <c r="B4" s="185"/>
      <c r="C4" s="186"/>
      <c r="D4" s="186"/>
      <c r="E4" s="187"/>
      <c r="F4" s="188"/>
      <c r="G4" s="189" t="s">
        <v>255</v>
      </c>
      <c r="I4" s="191"/>
    </row>
    <row r="5" spans="1:14" s="190" customFormat="1" ht="35.1" customHeight="1" x14ac:dyDescent="0.25">
      <c r="A5" s="192"/>
      <c r="B5" s="193"/>
      <c r="D5" s="194"/>
      <c r="E5" s="194"/>
      <c r="F5" s="195"/>
      <c r="G5" s="196" t="s">
        <v>8</v>
      </c>
      <c r="I5" s="191"/>
      <c r="J5" s="194"/>
    </row>
    <row r="6" spans="1:14" s="190" customFormat="1" ht="35.1" customHeight="1" thickBot="1" x14ac:dyDescent="0.3">
      <c r="A6" s="197" t="str">
        <f>[1]t1!$A$1</f>
        <v>REGIONI ED AUTONOMIE LOCALI - anno 2022</v>
      </c>
      <c r="B6" s="198"/>
      <c r="C6" s="199"/>
      <c r="D6" s="200"/>
      <c r="E6" s="199"/>
      <c r="F6" s="199"/>
      <c r="G6" s="201"/>
      <c r="H6" s="202"/>
      <c r="I6" s="191"/>
    </row>
    <row r="7" spans="1:14" s="190" customFormat="1" ht="35.1" customHeight="1" x14ac:dyDescent="0.25">
      <c r="A7" s="197"/>
      <c r="B7" s="203"/>
      <c r="D7" s="204" t="s">
        <v>256</v>
      </c>
      <c r="H7" s="205"/>
      <c r="I7" s="206"/>
      <c r="J7" s="205"/>
      <c r="N7" s="38" t="s">
        <v>257</v>
      </c>
    </row>
    <row r="8" spans="1:14" s="190" customFormat="1" ht="15" customHeight="1" x14ac:dyDescent="0.25">
      <c r="A8" s="197"/>
      <c r="B8" s="203"/>
      <c r="D8" s="206"/>
      <c r="H8" s="205"/>
      <c r="I8" s="206"/>
      <c r="J8" s="205"/>
      <c r="N8" s="191">
        <f>(COUNTIF(F:F,"&lt;&gt;"&amp;"")+COUNTIF(D32,"&lt;&gt;"&amp;"")+COUNTIF(D35,"&lt;&gt;"&amp;""))-2</f>
        <v>5</v>
      </c>
    </row>
    <row r="9" spans="1:14" s="190" customFormat="1" ht="10.35" customHeight="1" x14ac:dyDescent="0.25">
      <c r="A9" s="197"/>
      <c r="B9" s="203"/>
      <c r="D9" s="206"/>
      <c r="H9" s="205"/>
      <c r="I9" s="206"/>
      <c r="J9" s="205"/>
      <c r="N9" s="38"/>
    </row>
    <row r="10" spans="1:14" ht="10.35" customHeight="1" x14ac:dyDescent="0.2">
      <c r="A10" s="207"/>
      <c r="B10" s="208"/>
      <c r="D10" s="210"/>
      <c r="E10" s="207"/>
      <c r="F10" s="211"/>
      <c r="H10" s="207"/>
      <c r="I10" s="207"/>
      <c r="J10" s="213"/>
    </row>
    <row r="11" spans="1:14" s="218" customFormat="1" ht="35.25" customHeight="1" x14ac:dyDescent="0.25">
      <c r="A11" s="214" t="s">
        <v>258</v>
      </c>
      <c r="B11" s="214"/>
      <c r="C11" s="214"/>
      <c r="D11" s="215" t="s">
        <v>259</v>
      </c>
      <c r="E11" s="214"/>
      <c r="F11" s="216"/>
      <c r="G11" s="217"/>
      <c r="I11" s="219"/>
      <c r="J11" s="220"/>
    </row>
    <row r="12" spans="1:14" s="218" customFormat="1" ht="4.3499999999999996" customHeight="1" x14ac:dyDescent="0.25">
      <c r="A12" s="221"/>
      <c r="B12" s="208"/>
      <c r="D12" s="217"/>
      <c r="E12" s="222"/>
      <c r="F12" s="211"/>
      <c r="G12" s="217"/>
      <c r="I12" s="219"/>
      <c r="J12" s="220"/>
    </row>
    <row r="13" spans="1:14" s="218" customFormat="1" ht="30" customHeight="1" x14ac:dyDescent="0.25">
      <c r="A13" s="223" t="s">
        <v>260</v>
      </c>
      <c r="B13" s="224" t="s">
        <v>261</v>
      </c>
      <c r="C13" s="225" t="s">
        <v>262</v>
      </c>
      <c r="D13" s="226" t="s">
        <v>263</v>
      </c>
      <c r="F13" s="227">
        <v>12834</v>
      </c>
      <c r="G13" s="228" t="str">
        <f>IF(AND(ISBLANK(F13),C13="x",$N$8&gt;0),"Attenzione: domanda a risposta obbligatoria",IF(ISBLANK(F13),"",IF(ISNUMBER(F13),IF(F13-INT(F13)=0,"","  Errore ! Inserire un numero intero senza decimali"),"  Errore ! Inserire un numero intero senza decimali")))</f>
        <v/>
      </c>
      <c r="K13" s="229" t="str">
        <f>LEFT(A13,3)</f>
        <v>LEG</v>
      </c>
      <c r="L13" s="229" t="str">
        <f>RIGHT(A13,3)</f>
        <v>428</v>
      </c>
      <c r="M13" s="229" t="str">
        <f>B13</f>
        <v>INT</v>
      </c>
      <c r="N13" s="229">
        <f>IF(ISNUMBER(F13),ROUND(F13,0),"")</f>
        <v>12834</v>
      </c>
    </row>
    <row r="14" spans="1:14" s="218" customFormat="1" ht="4.3499999999999996" customHeight="1" x14ac:dyDescent="0.25">
      <c r="A14" s="230"/>
      <c r="B14" s="231"/>
      <c r="D14" s="222"/>
      <c r="E14" s="222"/>
      <c r="F14" s="211"/>
      <c r="G14" s="232"/>
      <c r="I14" s="219"/>
      <c r="J14" s="220"/>
    </row>
    <row r="15" spans="1:14" s="218" customFormat="1" ht="30" customHeight="1" x14ac:dyDescent="0.25">
      <c r="A15" s="223" t="s">
        <v>264</v>
      </c>
      <c r="B15" s="224" t="s">
        <v>261</v>
      </c>
      <c r="C15" s="151"/>
      <c r="D15" s="226" t="s">
        <v>265</v>
      </c>
      <c r="E15" s="151"/>
      <c r="F15" s="233">
        <v>21185</v>
      </c>
      <c r="G15" s="228" t="str">
        <f>IF(AND(ISBLANK(F15),C15="x",$N$8&gt;0),"Attenzione: domanda a risposta obbligatoria",IF(ISBLANK(F15),"",IF(ISNUMBER(F15),IF(F15-INT(F15)=0,"","  Errore ! Inserire un numero intero senza decimali"),"  Errore ! Inserire un numero intero senza decimali")))</f>
        <v/>
      </c>
      <c r="K15" s="229" t="str">
        <f>LEFT(A15,3)</f>
        <v>LEG</v>
      </c>
      <c r="L15" s="229" t="str">
        <f>RIGHT(A15,3)</f>
        <v>433</v>
      </c>
      <c r="M15" s="229" t="str">
        <f>B15</f>
        <v>INT</v>
      </c>
      <c r="N15" s="229">
        <f>IF(ISNUMBER(F15),ROUND(F15,0),"")</f>
        <v>21185</v>
      </c>
    </row>
    <row r="16" spans="1:14" s="218" customFormat="1" ht="4.3499999999999996" customHeight="1" x14ac:dyDescent="0.25">
      <c r="A16" s="234"/>
      <c r="B16" s="235"/>
      <c r="D16" s="236"/>
      <c r="E16" s="222"/>
      <c r="F16" s="211"/>
      <c r="G16" s="232"/>
      <c r="I16" s="219"/>
      <c r="J16" s="220"/>
    </row>
    <row r="17" spans="1:14" s="218" customFormat="1" ht="30" customHeight="1" x14ac:dyDescent="0.25">
      <c r="A17" s="223" t="s">
        <v>266</v>
      </c>
      <c r="B17" s="224" t="s">
        <v>261</v>
      </c>
      <c r="D17" s="226" t="s">
        <v>267</v>
      </c>
      <c r="E17" s="151"/>
      <c r="F17" s="233">
        <v>392</v>
      </c>
      <c r="G17" s="228" t="str">
        <f>IF(AND(ISBLANK(F17),C17="x",$N$8&gt;0),"Attenzione: domanda a risposta obbligatoria",IF(ISBLANK(F17),"",IF(ISNUMBER(F17),IF(F17-INT(F17)=0,"","  Errore ! Inserire un numero intero senza decimali"),"  Errore ! Inserire un numero intero senza decimali")))</f>
        <v/>
      </c>
      <c r="K17" s="229" t="str">
        <f>LEFT(A17,3)</f>
        <v>LEG</v>
      </c>
      <c r="L17" s="229" t="str">
        <f>RIGHT(A17,3)</f>
        <v>434</v>
      </c>
      <c r="M17" s="229" t="str">
        <f>B17</f>
        <v>INT</v>
      </c>
      <c r="N17" s="229">
        <f>IF(ISNUMBER(F17),ROUND(F17,0),"")</f>
        <v>392</v>
      </c>
    </row>
    <row r="18" spans="1:14" s="218" customFormat="1" ht="4.3499999999999996" customHeight="1" x14ac:dyDescent="0.25">
      <c r="A18" s="234"/>
      <c r="B18" s="235"/>
      <c r="D18" s="236"/>
      <c r="E18" s="222"/>
      <c r="F18" s="211"/>
      <c r="G18" s="232"/>
      <c r="I18" s="219"/>
      <c r="J18" s="220"/>
    </row>
    <row r="19" spans="1:14" s="218" customFormat="1" ht="30" customHeight="1" x14ac:dyDescent="0.25">
      <c r="A19" s="223" t="s">
        <v>268</v>
      </c>
      <c r="B19" s="224" t="s">
        <v>261</v>
      </c>
      <c r="D19" s="226" t="s">
        <v>269</v>
      </c>
      <c r="E19" s="151"/>
      <c r="F19" s="233"/>
      <c r="G19" s="228" t="str">
        <f>IF(AND(ISBLANK(F19),C19="x",$N$8&gt;0),"Attenzione: domanda a risposta obbligatoria",IF(ISBLANK(F19),"",IF(ISNUMBER(F19),IF(F19-INT(F19)=0,"","  Errore ! Inserire un numero intero senza decimali"),"  Errore ! Inserire un numero intero senza decimali")))</f>
        <v/>
      </c>
      <c r="K19" s="229" t="str">
        <f>LEFT(A19,3)</f>
        <v>LEG</v>
      </c>
      <c r="L19" s="229" t="str">
        <f>RIGHT(A19,3)</f>
        <v>435</v>
      </c>
      <c r="M19" s="229" t="str">
        <f>B19</f>
        <v>INT</v>
      </c>
      <c r="N19" s="229" t="str">
        <f>IF(ISNUMBER(F19),ROUND(F19,0),"")</f>
        <v/>
      </c>
    </row>
    <row r="20" spans="1:14" s="218" customFormat="1" ht="4.3499999999999996" customHeight="1" x14ac:dyDescent="0.25">
      <c r="A20" s="234"/>
      <c r="B20" s="235"/>
      <c r="D20" s="236"/>
      <c r="E20" s="222"/>
      <c r="F20" s="211"/>
      <c r="G20" s="232"/>
      <c r="I20" s="219"/>
      <c r="J20" s="220"/>
    </row>
    <row r="21" spans="1:14" s="218" customFormat="1" ht="30" customHeight="1" x14ac:dyDescent="0.25">
      <c r="A21" s="223" t="s">
        <v>270</v>
      </c>
      <c r="B21" s="224" t="s">
        <v>271</v>
      </c>
      <c r="C21" s="225" t="s">
        <v>262</v>
      </c>
      <c r="D21" s="226" t="s">
        <v>272</v>
      </c>
      <c r="E21" s="151"/>
      <c r="F21" s="237">
        <v>0.6</v>
      </c>
      <c r="G21" s="238" t="str">
        <f>IF(AND(ISBLANK(F21),C21="x",$N$8&gt;0),"Attenzione: domanda a risposta obbligatoria",IF(ISBLANK(F21),"",IF(ISNUMBER(F21),IF(F21-ROUND(F21,4)=0,"","  Errore ! Inserire una % con al massimo due valori decimali"),"  Errore ! Inserire una % con al massimo due valori decimali")))</f>
        <v/>
      </c>
      <c r="K21" s="229" t="str">
        <f>LEFT(A21,3)</f>
        <v>LEG</v>
      </c>
      <c r="L21" s="229" t="str">
        <f>RIGHT(A21,3)</f>
        <v>436</v>
      </c>
      <c r="M21" s="229" t="str">
        <f>B21</f>
        <v>PERC</v>
      </c>
      <c r="N21" s="239">
        <f>IF(ISNUMBER(F21),ROUND(F21,4)*100,"")</f>
        <v>60</v>
      </c>
    </row>
    <row r="22" spans="1:14" s="218" customFormat="1" ht="4.3499999999999996" customHeight="1" x14ac:dyDescent="0.25">
      <c r="A22" s="234"/>
      <c r="B22" s="235"/>
      <c r="D22" s="236"/>
      <c r="E22" s="222"/>
      <c r="F22" s="211"/>
      <c r="G22" s="232"/>
      <c r="I22" s="219"/>
      <c r="J22" s="220"/>
    </row>
    <row r="23" spans="1:14" s="218" customFormat="1" ht="30" customHeight="1" x14ac:dyDescent="0.25">
      <c r="A23" s="223" t="s">
        <v>273</v>
      </c>
      <c r="B23" s="224" t="s">
        <v>261</v>
      </c>
      <c r="D23" s="226" t="s">
        <v>274</v>
      </c>
      <c r="E23" s="151"/>
      <c r="F23" s="240">
        <f>IF(OR(ISBLANK(F17),ISBLANK(F21)),"",F17*F21)</f>
        <v>235.2</v>
      </c>
      <c r="G23" s="228"/>
      <c r="K23" s="229" t="str">
        <f>LEFT(A23,3)</f>
        <v>LEG</v>
      </c>
      <c r="L23" s="229" t="str">
        <f>RIGHT(A23,3)</f>
        <v>437</v>
      </c>
      <c r="M23" s="229" t="str">
        <f>B23</f>
        <v>INT</v>
      </c>
      <c r="N23" s="229">
        <f>IF(ISNUMBER(F23),ROUND(F23,0),"")</f>
        <v>235</v>
      </c>
    </row>
    <row r="24" spans="1:14" s="218" customFormat="1" ht="4.3499999999999996" customHeight="1" x14ac:dyDescent="0.25">
      <c r="A24" s="234"/>
      <c r="B24" s="235"/>
      <c r="D24" s="236"/>
      <c r="E24" s="222"/>
      <c r="F24" s="211"/>
      <c r="G24" s="232"/>
      <c r="I24" s="219"/>
      <c r="J24" s="220"/>
    </row>
    <row r="25" spans="1:14" s="218" customFormat="1" ht="30" customHeight="1" x14ac:dyDescent="0.25">
      <c r="A25" s="223" t="s">
        <v>275</v>
      </c>
      <c r="B25" s="224" t="s">
        <v>261</v>
      </c>
      <c r="C25" s="151"/>
      <c r="D25" s="226" t="s">
        <v>276</v>
      </c>
      <c r="E25" s="151"/>
      <c r="F25" s="240" t="str">
        <f>IF(OR(ISBLANK(F19),ISBLANK(F21)),"",F19*F21)</f>
        <v/>
      </c>
      <c r="G25" s="228"/>
      <c r="K25" s="229" t="str">
        <f>LEFT(A25,3)</f>
        <v>LEG</v>
      </c>
      <c r="L25" s="229" t="str">
        <f>RIGHT(A25,3)</f>
        <v>438</v>
      </c>
      <c r="M25" s="229" t="str">
        <f>B25</f>
        <v>INT</v>
      </c>
      <c r="N25" s="229" t="str">
        <f>IF(ISNUMBER(F25),ROUND(F25,0),"")</f>
        <v/>
      </c>
    </row>
    <row r="26" spans="1:14" s="218" customFormat="1" ht="4.3499999999999996" customHeight="1" x14ac:dyDescent="0.25">
      <c r="A26" s="230"/>
      <c r="B26" s="231"/>
      <c r="D26" s="222"/>
      <c r="E26" s="222"/>
      <c r="F26" s="211"/>
      <c r="G26" s="232"/>
      <c r="I26" s="219"/>
      <c r="J26" s="220"/>
    </row>
    <row r="27" spans="1:14" s="218" customFormat="1" ht="30" customHeight="1" x14ac:dyDescent="0.25">
      <c r="A27" s="223" t="s">
        <v>277</v>
      </c>
      <c r="B27" s="224" t="s">
        <v>261</v>
      </c>
      <c r="D27" s="226" t="s">
        <v>278</v>
      </c>
      <c r="E27" s="151"/>
      <c r="F27" s="233">
        <v>235</v>
      </c>
      <c r="G27" s="228" t="str">
        <f>IF(AND(ISBLANK(F27),C27="x",$N$8&gt;0),"Attenzione: domanda a risposta obbligatoria",IF(ISBLANK(F27),"",IF(ISNUMBER(F27),IF(F27-INT(F27)=0,"","  Errore ! Inserire un numero intero senza decimali"),"  Errore ! Inserire un numero intero senza decimali")))</f>
        <v/>
      </c>
      <c r="K27" s="229" t="str">
        <f>LEFT(A27,3)</f>
        <v>LEG</v>
      </c>
      <c r="L27" s="229" t="str">
        <f>RIGHT(A27,3)</f>
        <v>398</v>
      </c>
      <c r="M27" s="229" t="str">
        <f>B27</f>
        <v>INT</v>
      </c>
      <c r="N27" s="229">
        <f>IF(ISNUMBER(F27),ROUND(F27,0),"")</f>
        <v>235</v>
      </c>
    </row>
    <row r="28" spans="1:14" s="218" customFormat="1" ht="4.3499999999999996" customHeight="1" x14ac:dyDescent="0.25">
      <c r="A28" s="230"/>
      <c r="B28" s="231"/>
      <c r="D28" s="222"/>
      <c r="E28" s="222"/>
      <c r="F28" s="211"/>
      <c r="G28" s="217"/>
      <c r="I28" s="219"/>
      <c r="J28" s="220"/>
    </row>
    <row r="29" spans="1:14" s="218" customFormat="1" ht="30" customHeight="1" x14ac:dyDescent="0.25">
      <c r="A29" s="214" t="s">
        <v>279</v>
      </c>
      <c r="B29" s="214"/>
      <c r="C29" s="214"/>
      <c r="D29" s="215" t="s">
        <v>280</v>
      </c>
      <c r="E29" s="214"/>
      <c r="F29" s="216"/>
      <c r="G29" s="217"/>
      <c r="I29" s="219"/>
      <c r="J29" s="220"/>
    </row>
    <row r="30" spans="1:14" s="218" customFormat="1" ht="4.3499999999999996" customHeight="1" x14ac:dyDescent="0.25">
      <c r="A30" s="230"/>
      <c r="B30" s="231"/>
      <c r="D30" s="222"/>
      <c r="E30" s="222"/>
      <c r="F30" s="241"/>
      <c r="G30" s="217"/>
      <c r="I30" s="219"/>
      <c r="J30" s="220"/>
    </row>
    <row r="31" spans="1:14" s="218" customFormat="1" x14ac:dyDescent="0.25">
      <c r="A31" s="221" t="s">
        <v>281</v>
      </c>
      <c r="B31" s="208" t="s">
        <v>282</v>
      </c>
      <c r="D31" s="222" t="s">
        <v>283</v>
      </c>
      <c r="F31" s="241"/>
      <c r="G31" s="217"/>
      <c r="K31" s="229" t="str">
        <f>LEFT(A31,3)</f>
        <v>INF</v>
      </c>
      <c r="L31" s="229" t="str">
        <f>RIGHT(A31,3)</f>
        <v>209</v>
      </c>
      <c r="M31" s="229" t="str">
        <f>B31</f>
        <v>NOTE</v>
      </c>
      <c r="N31" s="218" t="str">
        <f>IF(ISBLANK(D32),"",LEFT(D32,1500))</f>
        <v/>
      </c>
    </row>
    <row r="32" spans="1:14" s="218" customFormat="1" ht="45" customHeight="1" x14ac:dyDescent="0.25">
      <c r="A32" s="242"/>
      <c r="B32" s="243"/>
      <c r="D32" s="244"/>
      <c r="E32" s="245"/>
      <c r="F32" s="246"/>
      <c r="G32" s="228" t="str">
        <f>IF(LEN(D32)&gt;1500,"Attenzione, è stato superato il numero massimo di 1500 caratteri","")</f>
        <v/>
      </c>
      <c r="I32" s="219"/>
    </row>
    <row r="33" spans="1:14" s="218" customFormat="1" x14ac:dyDescent="0.25">
      <c r="A33" s="247"/>
      <c r="B33" s="208"/>
      <c r="D33" s="222"/>
      <c r="E33" s="222"/>
      <c r="F33" s="248"/>
      <c r="G33" s="217"/>
      <c r="I33" s="219"/>
      <c r="J33" s="249"/>
    </row>
    <row r="34" spans="1:14" s="218" customFormat="1" x14ac:dyDescent="0.25">
      <c r="A34" s="221" t="s">
        <v>284</v>
      </c>
      <c r="B34" s="208" t="s">
        <v>282</v>
      </c>
      <c r="D34" s="222" t="s">
        <v>285</v>
      </c>
      <c r="F34" s="241"/>
      <c r="G34" s="217"/>
      <c r="K34" s="229" t="str">
        <f>LEFT(A34,3)</f>
        <v>INF</v>
      </c>
      <c r="L34" s="229" t="str">
        <f>RIGHT(A34,3)</f>
        <v>127</v>
      </c>
      <c r="M34" s="229" t="str">
        <f>B34</f>
        <v>NOTE</v>
      </c>
      <c r="N34" s="218" t="str">
        <f>IF(ISBLANK(D35),"",LEFT(D35,1500))</f>
        <v/>
      </c>
    </row>
    <row r="35" spans="1:14" s="218" customFormat="1" ht="45" customHeight="1" x14ac:dyDescent="0.25">
      <c r="A35" s="242"/>
      <c r="B35" s="243"/>
      <c r="D35" s="244"/>
      <c r="E35" s="245"/>
      <c r="F35" s="246"/>
      <c r="G35" s="228" t="str">
        <f>IF(LEN(D35)&gt;1500,"Attenzione, è stato superato il numero massimo di 1500 caratteri","")</f>
        <v/>
      </c>
      <c r="I35" s="219"/>
      <c r="K35" s="250" t="s">
        <v>31</v>
      </c>
    </row>
    <row r="36" spans="1:14" s="252" customFormat="1" x14ac:dyDescent="0.2">
      <c r="A36" s="251"/>
      <c r="B36" s="251"/>
      <c r="F36" s="253"/>
      <c r="G36" s="254"/>
    </row>
  </sheetData>
  <sheetProtection password="DD41" sheet="1" formatColumns="0" selectLockedCells="1"/>
  <mergeCells count="4">
    <mergeCell ref="G2:G3"/>
    <mergeCell ref="G5:G6"/>
    <mergeCell ref="D32:F32"/>
    <mergeCell ref="D35:F35"/>
  </mergeCells>
  <dataValidations count="3">
    <dataValidation type="custom" operator="lessThan" allowBlank="1" showInputMessage="1" showErrorMessage="1" errorTitle="Errore di digitazione" error="Inserire solo valori percentuali con al massimo due cifre decimali e chiudere con il simbolo %." sqref="F21" xr:uid="{63A33030-6C21-4E8A-8964-08ADADDE1573}">
      <formula1>OR(F21=0,F21-INT(F21*10000)/10000=0)</formula1>
    </dataValidation>
    <dataValidation type="whole" operator="lessThan" allowBlank="1" showInputMessage="1" showErrorMessage="1" errorTitle="Errore di digitazione" error="Inserire solo numeri interi o lasciare vuoto." sqref="F13 F27 F15 F17 F19" xr:uid="{0C3C42A1-9AF9-41A2-BC1F-35A8FAB090A8}">
      <formula1>100000000000000</formula1>
    </dataValidation>
    <dataValidation type="textLength" allowBlank="1" showInputMessage="1" showErrorMessage="1" errorTitle="Errore di digitazione" error="Inserire massimo 1500 caratteri" sqref="D32:F32 D35:F35" xr:uid="{CA2394BE-B93B-4A80-9EEC-BA13B93518DB}">
      <formula1>0</formula1>
      <formula2>1500</formula2>
    </dataValidation>
  </dataValidations>
  <printOptions horizontalCentered="1"/>
  <pageMargins left="0.39370078740157483" right="0.39370078740157483" top="0.78740157480314965" bottom="0.39370078740157483" header="0.31496062992125984" footer="0.31496062992125984"/>
  <pageSetup paperSize="9" scale="78"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AB20-1399-49D8-840C-CE892EEAA2C4}">
  <sheetPr>
    <pageSetUpPr fitToPage="1"/>
  </sheetPr>
  <dimension ref="A1:W91"/>
  <sheetViews>
    <sheetView showGridLines="0" zoomScale="80" zoomScaleNormal="80" workbookViewId="0">
      <selection activeCell="F13" sqref="F13"/>
    </sheetView>
  </sheetViews>
  <sheetFormatPr defaultRowHeight="15" x14ac:dyDescent="0.2"/>
  <cols>
    <col min="1" max="1" width="9.140625" style="255" customWidth="1"/>
    <col min="2" max="2" width="7.42578125" style="256" customWidth="1"/>
    <col min="3" max="3" width="2.28515625" style="209" customWidth="1"/>
    <col min="4" max="4" width="154.85546875" style="209" customWidth="1"/>
    <col min="5" max="5" width="2.28515625" style="209" customWidth="1"/>
    <col min="6" max="6" width="17.7109375" style="257" customWidth="1"/>
    <col min="7" max="7" width="43.42578125" style="212" customWidth="1"/>
    <col min="8" max="8" width="10.28515625" style="218" customWidth="1"/>
    <col min="9" max="9" width="10.28515625" style="219" customWidth="1"/>
    <col min="10" max="10" width="10.28515625" style="249" customWidth="1"/>
    <col min="11" max="13" width="10.28515625" style="209" hidden="1" customWidth="1"/>
    <col min="14" max="14" width="12" style="209" hidden="1" customWidth="1"/>
    <col min="15" max="16384" width="9.140625" style="209"/>
  </cols>
  <sheetData>
    <row r="1" spans="1:14" s="170" customFormat="1" ht="35.1" customHeight="1" thickBot="1" x14ac:dyDescent="0.3">
      <c r="A1" s="164"/>
      <c r="B1" s="165"/>
      <c r="C1" s="166"/>
      <c r="D1" s="166"/>
      <c r="E1" s="167"/>
      <c r="F1" s="167"/>
      <c r="G1" s="168" t="s">
        <v>252</v>
      </c>
      <c r="H1" s="258" t="s">
        <v>40</v>
      </c>
      <c r="J1" s="171"/>
    </row>
    <row r="2" spans="1:14" s="170" customFormat="1" ht="35.1" customHeight="1" x14ac:dyDescent="0.35">
      <c r="A2" s="172" t="s">
        <v>253</v>
      </c>
      <c r="B2" s="173"/>
      <c r="C2" s="174"/>
      <c r="D2" s="174"/>
      <c r="E2" s="174"/>
      <c r="F2" s="175"/>
      <c r="G2" s="176" t="str">
        <f>IF(AND(ISBLANK($F$23),SUM('[1]t15(2)'!$W:$W)+SUM('[1]t15(2)'!$R:$R)&gt;0),"Attenzione: è necessario compilare la domanda LEG428 !!!","OK")</f>
        <v>OK</v>
      </c>
      <c r="H2" s="177"/>
      <c r="I2" s="178"/>
      <c r="J2" s="171"/>
    </row>
    <row r="3" spans="1:14" s="183" customFormat="1" ht="35.1" customHeight="1" thickBot="1" x14ac:dyDescent="0.4">
      <c r="A3" s="172" t="s">
        <v>254</v>
      </c>
      <c r="B3" s="173"/>
      <c r="C3" s="179"/>
      <c r="D3" s="179"/>
      <c r="E3" s="180"/>
      <c r="F3" s="181"/>
      <c r="G3" s="259"/>
      <c r="H3" s="177"/>
      <c r="I3" s="178"/>
      <c r="J3" s="171"/>
    </row>
    <row r="4" spans="1:14" s="190" customFormat="1" ht="35.1" customHeight="1" thickBot="1" x14ac:dyDescent="0.3">
      <c r="A4" s="184"/>
      <c r="B4" s="185"/>
      <c r="C4" s="186"/>
      <c r="D4" s="186"/>
      <c r="E4" s="187"/>
      <c r="F4" s="188"/>
      <c r="G4" s="189" t="s">
        <v>255</v>
      </c>
      <c r="I4" s="191"/>
    </row>
    <row r="5" spans="1:14" s="190" customFormat="1" ht="35.1" customHeight="1" x14ac:dyDescent="0.25">
      <c r="A5" s="192"/>
      <c r="B5" s="193"/>
      <c r="D5" s="194"/>
      <c r="E5" s="194"/>
      <c r="F5" s="195"/>
      <c r="G5" s="176" t="str">
        <f>IF(AND(ISBLANK(F13),ISBLANK(F17)),"OK",IF(AND(OR(ISBLANK(F13),YEAR(F13)&gt;[1]t1!L1-1),OR(ISBLANK(F17),YEAR(F17)&gt;[1]t1!L1-1)),"OK","Attenzione: almeno una data di certificazione è antececedente l'anno "&amp;[1]t1!L1&amp;", è necessario giustificare"))</f>
        <v>OK</v>
      </c>
      <c r="I5" s="191"/>
      <c r="J5" s="194"/>
    </row>
    <row r="6" spans="1:14" s="190" customFormat="1" ht="35.1" customHeight="1" thickBot="1" x14ac:dyDescent="0.3">
      <c r="A6" s="197" t="str">
        <f>[1]t1!$A$1</f>
        <v>REGIONI ED AUTONOMIE LOCALI - anno 2022</v>
      </c>
      <c r="B6" s="198"/>
      <c r="C6" s="199"/>
      <c r="D6" s="200"/>
      <c r="E6" s="199"/>
      <c r="F6" s="199"/>
      <c r="G6" s="259"/>
      <c r="H6" s="202"/>
      <c r="I6" s="191"/>
    </row>
    <row r="7" spans="1:14" s="190" customFormat="1" ht="35.1" customHeight="1" x14ac:dyDescent="0.25">
      <c r="A7" s="197"/>
      <c r="B7" s="203"/>
      <c r="D7" s="204" t="s">
        <v>286</v>
      </c>
      <c r="G7" s="260"/>
      <c r="H7" s="205"/>
      <c r="I7" s="206"/>
      <c r="J7" s="205"/>
      <c r="N7" s="38" t="s">
        <v>257</v>
      </c>
    </row>
    <row r="8" spans="1:14" s="190" customFormat="1" ht="15" customHeight="1" x14ac:dyDescent="0.25">
      <c r="A8" s="197"/>
      <c r="B8" s="203"/>
      <c r="D8" s="206"/>
      <c r="G8" s="260"/>
      <c r="H8" s="205"/>
      <c r="I8" s="206"/>
      <c r="J8" s="205"/>
      <c r="N8" s="191">
        <f>(COUNTIF(F:F,"&lt;&gt;"&amp;"")+COUNTIF(D86,"&lt;&gt;"&amp;"")+COUNTIF(D89,"&lt;&gt;"&amp;""))</f>
        <v>0</v>
      </c>
    </row>
    <row r="9" spans="1:14" s="190" customFormat="1" ht="10.35" customHeight="1" x14ac:dyDescent="0.25">
      <c r="A9" s="197"/>
      <c r="B9" s="203"/>
      <c r="D9" s="206"/>
      <c r="G9" s="260"/>
      <c r="H9" s="205"/>
      <c r="I9" s="206"/>
      <c r="J9" s="205"/>
      <c r="N9" s="38"/>
    </row>
    <row r="10" spans="1:14" ht="10.35" customHeight="1" x14ac:dyDescent="0.2">
      <c r="A10" s="207"/>
      <c r="B10" s="208"/>
      <c r="D10" s="210"/>
      <c r="E10" s="207"/>
      <c r="F10" s="211"/>
      <c r="G10" s="260"/>
      <c r="H10" s="207"/>
      <c r="I10" s="207"/>
      <c r="J10" s="213"/>
    </row>
    <row r="11" spans="1:14" s="218" customFormat="1" ht="35.25" customHeight="1" x14ac:dyDescent="0.25">
      <c r="A11" s="214" t="s">
        <v>287</v>
      </c>
      <c r="B11" s="261"/>
      <c r="C11" s="214"/>
      <c r="D11" s="215" t="s">
        <v>288</v>
      </c>
      <c r="E11" s="214"/>
      <c r="F11" s="216"/>
      <c r="G11" s="260"/>
      <c r="I11" s="219"/>
      <c r="J11" s="220"/>
      <c r="K11" s="38" t="s">
        <v>289</v>
      </c>
      <c r="L11" s="38" t="s">
        <v>290</v>
      </c>
      <c r="M11" s="38" t="s">
        <v>291</v>
      </c>
      <c r="N11" s="38" t="s">
        <v>18</v>
      </c>
    </row>
    <row r="12" spans="1:14" s="218" customFormat="1" ht="4.3499999999999996" customHeight="1" x14ac:dyDescent="0.25">
      <c r="A12" s="222"/>
      <c r="B12" s="262"/>
      <c r="D12" s="222"/>
      <c r="E12" s="222"/>
      <c r="F12" s="241"/>
      <c r="I12" s="219"/>
      <c r="J12" s="220"/>
    </row>
    <row r="13" spans="1:14" s="218" customFormat="1" ht="30" customHeight="1" x14ac:dyDescent="0.25">
      <c r="A13" s="221" t="s">
        <v>292</v>
      </c>
      <c r="B13" s="208" t="s">
        <v>293</v>
      </c>
      <c r="D13" s="226" t="s">
        <v>294</v>
      </c>
      <c r="F13" s="263"/>
      <c r="G13" s="264" t="str">
        <f ca="1">IF(AND(ISBLANK(F13),C13="x",$N$8&gt;0),"Attenzione: domanda a risposta obbligatoria",IF(ISBLANK(F13),"",IF(AND(F13&gt;=DATE([1]t1!$L$1-2,1,1),F13&lt;=TODAY()),"","Digitare una data non anteriore al 1 Gennaio "&amp;[1]t1!$L$1-1&amp;" (gg/mm/aaaa)")))</f>
        <v/>
      </c>
      <c r="K13" s="229" t="str">
        <f>LEFT(A13,3)</f>
        <v>GEN</v>
      </c>
      <c r="L13" s="229" t="str">
        <f>RIGHT(A13,3)</f>
        <v>353</v>
      </c>
      <c r="M13" s="229" t="str">
        <f>B13</f>
        <v>DATE</v>
      </c>
      <c r="N13" s="229" t="str">
        <f ca="1">IF(AND(F13&gt;=DATE(2020,1,1),F13&lt;=TODAY()),"'"&amp;DAY(F13)&amp;"/"&amp;MONTH(F13)&amp;"/"&amp;YEAR(F13),"")</f>
        <v/>
      </c>
    </row>
    <row r="14" spans="1:14" s="218" customFormat="1" ht="4.3499999999999996" customHeight="1" x14ac:dyDescent="0.25">
      <c r="A14" s="221"/>
      <c r="B14" s="231"/>
      <c r="D14" s="236"/>
      <c r="E14" s="222"/>
      <c r="F14" s="211"/>
      <c r="G14" s="265"/>
      <c r="I14" s="219"/>
      <c r="J14" s="220"/>
    </row>
    <row r="15" spans="1:14" s="218" customFormat="1" ht="30" customHeight="1" x14ac:dyDescent="0.25">
      <c r="A15" s="221" t="s">
        <v>295</v>
      </c>
      <c r="B15" s="208" t="s">
        <v>293</v>
      </c>
      <c r="D15" s="226" t="s">
        <v>296</v>
      </c>
      <c r="F15" s="263"/>
      <c r="G15" s="264" t="str">
        <f ca="1">IF(AND(ISBLANK(F15),C15="x",$N$8&gt;0),"Attenzione: domanda a risposta obbligatoria",IF(ISBLANK(F15),"",IF(AND(F15&gt;=DATE([1]t1!$L$1-2,1,1),F15&lt;=TODAY()),"","Digitare una data non anteriore al 1 Gennaio "&amp;[1]t1!$L$1-1&amp;" (gg/mm/aaaa)")))</f>
        <v/>
      </c>
      <c r="K15" s="229" t="str">
        <f>LEFT(A15,3)</f>
        <v>GEN</v>
      </c>
      <c r="L15" s="229" t="str">
        <f>RIGHT(A15,3)</f>
        <v>354</v>
      </c>
      <c r="M15" s="229" t="str">
        <f>B15</f>
        <v>DATE</v>
      </c>
      <c r="N15" s="229" t="str">
        <f ca="1">IF(AND(F15&gt;=DATE(2020,1,1),F15&lt;=TODAY()),"'"&amp;DAY(F15)&amp;"/"&amp;MONTH(F15)&amp;"/"&amp;YEAR(F15),"")</f>
        <v/>
      </c>
    </row>
    <row r="16" spans="1:14" s="218" customFormat="1" ht="4.3499999999999996" customHeight="1" x14ac:dyDescent="0.25">
      <c r="A16" s="221"/>
      <c r="B16" s="208"/>
      <c r="D16" s="226"/>
      <c r="F16" s="266"/>
      <c r="G16" s="265"/>
      <c r="K16" s="229"/>
      <c r="L16" s="229"/>
      <c r="M16" s="229"/>
      <c r="N16" s="229"/>
    </row>
    <row r="17" spans="1:14" s="218" customFormat="1" ht="30" customHeight="1" x14ac:dyDescent="0.25">
      <c r="A17" s="221" t="s">
        <v>297</v>
      </c>
      <c r="B17" s="208" t="s">
        <v>293</v>
      </c>
      <c r="D17" s="226" t="s">
        <v>298</v>
      </c>
      <c r="F17" s="263"/>
      <c r="G17" s="264" t="str">
        <f ca="1">IF(AND(ISBLANK(F17),C17="x",$N$8&gt;0),"Attenzione: domanda a risposta obbligatoria",IF(ISBLANK(F17),"",IF(AND(F17&gt;=DATE([1]t1!$L$1-2,1,1),F17&lt;=TODAY()),"","Digitare una data non anteriore al 1 Gennaio "&amp;[1]t1!$L$1-1&amp;" (gg/mm/aaaa)")))</f>
        <v/>
      </c>
      <c r="K17" s="229" t="str">
        <f>LEFT(A17,3)</f>
        <v>GEN</v>
      </c>
      <c r="L17" s="229" t="str">
        <f>RIGHT(A17,3)</f>
        <v>355</v>
      </c>
      <c r="M17" s="229" t="str">
        <f>B17</f>
        <v>DATE</v>
      </c>
      <c r="N17" s="229" t="str">
        <f ca="1">IF(AND(F17&gt;=DATE(2020,1,1),F17&lt;=TODAY()),"'"&amp;DAY(F17)&amp;"/"&amp;MONTH(F17)&amp;"/"&amp;YEAR(F17),"")</f>
        <v/>
      </c>
    </row>
    <row r="18" spans="1:14" s="218" customFormat="1" ht="4.3499999999999996" customHeight="1" x14ac:dyDescent="0.25">
      <c r="A18" s="221"/>
      <c r="B18" s="231"/>
      <c r="D18" s="222"/>
      <c r="E18" s="222"/>
      <c r="F18" s="211"/>
      <c r="G18" s="232"/>
      <c r="I18" s="219"/>
      <c r="J18" s="220"/>
    </row>
    <row r="19" spans="1:14" s="218" customFormat="1" ht="30" customHeight="1" x14ac:dyDescent="0.25">
      <c r="A19" s="221" t="s">
        <v>299</v>
      </c>
      <c r="B19" s="208" t="s">
        <v>261</v>
      </c>
      <c r="C19" s="225" t="s">
        <v>262</v>
      </c>
      <c r="D19" s="217" t="s">
        <v>300</v>
      </c>
      <c r="F19" s="227"/>
      <c r="G19" s="228" t="str">
        <f>IF(AND(ISBLANK(F19),C19="x",$N$8&gt;0),"Attenzione: domanda a risposta obbligatoria",IF(AND(SUM(F13:F17)&gt;0,G5="ok",F19&gt;0),"Attenzione, dato incoerente",IF(ISBLANK(F19),"",IF(ISNUMBER(F19),IF(F19-INT(F19)=0,"","  Errore ! Inserire un numero intero senza decimali"),"  Errore ! Inserire un numero intero senza decimali"))))</f>
        <v/>
      </c>
      <c r="K19" s="229" t="str">
        <f>LEFT(A19,3)</f>
        <v>GEN</v>
      </c>
      <c r="L19" s="229" t="str">
        <f>RIGHT(A19,3)</f>
        <v>195</v>
      </c>
      <c r="M19" s="229" t="str">
        <f>B19</f>
        <v>INT</v>
      </c>
      <c r="N19" s="229" t="str">
        <f>IF(ISNUMBER(F19),ROUND(F19,0),"")</f>
        <v/>
      </c>
    </row>
    <row r="20" spans="1:14" s="218" customFormat="1" ht="4.3499999999999996" customHeight="1" x14ac:dyDescent="0.25">
      <c r="A20" s="267"/>
      <c r="B20" s="231"/>
      <c r="D20" s="222"/>
      <c r="E20" s="222"/>
      <c r="F20" s="241"/>
      <c r="G20" s="232"/>
      <c r="I20" s="219"/>
      <c r="J20" s="220"/>
    </row>
    <row r="21" spans="1:14" s="218" customFormat="1" ht="30" customHeight="1" x14ac:dyDescent="0.25">
      <c r="A21" s="214" t="s">
        <v>258</v>
      </c>
      <c r="B21" s="214"/>
      <c r="C21" s="214"/>
      <c r="D21" s="215" t="s">
        <v>259</v>
      </c>
      <c r="E21" s="214"/>
      <c r="F21" s="216"/>
      <c r="G21" s="232"/>
      <c r="I21" s="219"/>
      <c r="J21" s="220"/>
    </row>
    <row r="22" spans="1:14" s="218" customFormat="1" ht="4.3499999999999996" customHeight="1" x14ac:dyDescent="0.25">
      <c r="A22" s="221"/>
      <c r="B22" s="208"/>
      <c r="D22" s="217"/>
      <c r="E22" s="222"/>
      <c r="F22" s="211"/>
      <c r="G22" s="232"/>
      <c r="I22" s="219"/>
      <c r="J22" s="220"/>
    </row>
    <row r="23" spans="1:14" s="218" customFormat="1" ht="30" customHeight="1" x14ac:dyDescent="0.25">
      <c r="A23" s="223" t="s">
        <v>260</v>
      </c>
      <c r="B23" s="224" t="s">
        <v>261</v>
      </c>
      <c r="C23" s="225" t="s">
        <v>262</v>
      </c>
      <c r="D23" s="226" t="s">
        <v>263</v>
      </c>
      <c r="F23" s="227"/>
      <c r="G23" s="228" t="str">
        <f>IF(AND(ISBLANK(F23),C23="x",$N$8&gt;0),"Attenzione: domanda a risposta obbligatoria",IF(ISBLANK(F23),"",IF(ISNUMBER(F23),IF(F23-INT(F23)=0,"","  Errore ! Inserire un numero intero senza decimali"),"  Errore ! Inserire un numero intero senza decimali")))</f>
        <v/>
      </c>
      <c r="K23" s="229" t="str">
        <f>LEFT(A23,3)</f>
        <v>LEG</v>
      </c>
      <c r="L23" s="229" t="str">
        <f>RIGHT(A23,3)</f>
        <v>428</v>
      </c>
      <c r="M23" s="229" t="str">
        <f>B23</f>
        <v>INT</v>
      </c>
      <c r="N23" s="229" t="str">
        <f>IF(ISNUMBER(F23),ROUND(F23,0),"")</f>
        <v/>
      </c>
    </row>
    <row r="24" spans="1:14" s="218" customFormat="1" ht="4.3499999999999996" customHeight="1" x14ac:dyDescent="0.25">
      <c r="A24" s="223"/>
      <c r="B24" s="224"/>
      <c r="D24" s="226"/>
      <c r="E24" s="222"/>
      <c r="F24" s="211"/>
      <c r="G24" s="232"/>
      <c r="I24" s="219"/>
      <c r="J24" s="220"/>
    </row>
    <row r="25" spans="1:14" s="268" customFormat="1" ht="30" customHeight="1" x14ac:dyDescent="0.25">
      <c r="A25" s="223" t="s">
        <v>301</v>
      </c>
      <c r="B25" s="224" t="s">
        <v>261</v>
      </c>
      <c r="D25" s="226" t="s">
        <v>302</v>
      </c>
      <c r="E25" s="151"/>
      <c r="F25" s="233"/>
      <c r="G25" s="269" t="str">
        <f>IF(AND(ISBLANK(F25),C25="x",$N$8&gt;0),"Attenzione: domanda a risposta obbligatoria",IF(ISBLANK(F25),"",IF(ISNUMBER(F25),IF(F25-INT(F25)=0,"","  Errore ! Inserire un numero intero senza decimali"),"  Errore ! Inserire un numero intero senza decimali")))</f>
        <v/>
      </c>
      <c r="K25" s="270" t="str">
        <f>LEFT(A25,3)</f>
        <v>LEG</v>
      </c>
      <c r="L25" s="270" t="str">
        <f>RIGHT(A25,3)</f>
        <v>429</v>
      </c>
      <c r="M25" s="270" t="str">
        <f>B25</f>
        <v>INT</v>
      </c>
      <c r="N25" s="270" t="str">
        <f>IF(ISNUMBER(F25),ROUND(F25,0),"")</f>
        <v/>
      </c>
    </row>
    <row r="26" spans="1:14" s="268" customFormat="1" ht="4.3499999999999996" customHeight="1" x14ac:dyDescent="0.25">
      <c r="A26" s="271"/>
      <c r="B26" s="272"/>
      <c r="D26" s="271"/>
      <c r="E26" s="273"/>
      <c r="F26" s="274"/>
      <c r="G26" s="275"/>
    </row>
    <row r="27" spans="1:14" s="218" customFormat="1" ht="30" customHeight="1" x14ac:dyDescent="0.25">
      <c r="A27" s="223" t="s">
        <v>303</v>
      </c>
      <c r="B27" s="224" t="s">
        <v>261</v>
      </c>
      <c r="D27" s="226" t="s">
        <v>304</v>
      </c>
      <c r="E27" s="151"/>
      <c r="F27" s="233"/>
      <c r="G27" s="228" t="str">
        <f>IF(AND(ISBLANK(F27),C27="x",$N$8&gt;0),"Attenzione: domanda a risposta obbligatoria",IF(ISBLANK(F27),"",IF(ISNUMBER(F27),IF(F27-INT(F27)=0,"","  Errore ! Inserire un numero intero senza decimali"),"  Errore ! Inserire un numero intero senza decimali")))</f>
        <v/>
      </c>
      <c r="K27" s="229" t="str">
        <f>LEFT(A27,3)</f>
        <v>LEG</v>
      </c>
      <c r="L27" s="229" t="str">
        <f>RIGHT(A27,3)</f>
        <v>452</v>
      </c>
      <c r="M27" s="229" t="str">
        <f>B27</f>
        <v>INT</v>
      </c>
      <c r="N27" s="229" t="str">
        <f>IF(ISNUMBER(F27),ROUND(F27,0),"")</f>
        <v/>
      </c>
    </row>
    <row r="28" spans="1:14" s="268" customFormat="1" ht="4.3499999999999996" customHeight="1" x14ac:dyDescent="0.25">
      <c r="A28" s="271"/>
      <c r="B28" s="272"/>
      <c r="D28" s="271"/>
      <c r="E28" s="273"/>
      <c r="F28" s="274"/>
      <c r="G28" s="275"/>
    </row>
    <row r="29" spans="1:14" s="218" customFormat="1" ht="30" customHeight="1" x14ac:dyDescent="0.25">
      <c r="A29" s="223" t="s">
        <v>277</v>
      </c>
      <c r="B29" s="224" t="s">
        <v>261</v>
      </c>
      <c r="D29" s="226" t="s">
        <v>278</v>
      </c>
      <c r="E29" s="151"/>
      <c r="F29" s="233"/>
      <c r="G29" s="228" t="str">
        <f>IF(AND(ISBLANK(F29),C29="x",$N$8&gt;0),"Attenzione: domanda a risposta obbligatoria",IF(ISBLANK(F29),"",IF(ISNUMBER(F29),IF(F29-INT(F29)=0,"","  Errore ! Inserire un numero intero senza decimali"),"  Errore ! Inserire un numero intero senza decimali")))</f>
        <v/>
      </c>
      <c r="K29" s="229" t="str">
        <f>LEFT(A29,3)</f>
        <v>LEG</v>
      </c>
      <c r="L29" s="229" t="str">
        <f>RIGHT(A29,3)</f>
        <v>398</v>
      </c>
      <c r="M29" s="229" t="str">
        <f>B29</f>
        <v>INT</v>
      </c>
      <c r="N29" s="229" t="str">
        <f>IF(ISNUMBER(F29),ROUND(F29,0),"")</f>
        <v/>
      </c>
    </row>
    <row r="30" spans="1:14" s="218" customFormat="1" ht="4.3499999999999996" customHeight="1" x14ac:dyDescent="0.25">
      <c r="A30" s="223"/>
      <c r="B30" s="223"/>
      <c r="D30" s="236"/>
      <c r="E30" s="236"/>
      <c r="F30" s="276"/>
      <c r="G30" s="232"/>
    </row>
    <row r="31" spans="1:14" s="218" customFormat="1" ht="30" customHeight="1" x14ac:dyDescent="0.25">
      <c r="A31" s="221" t="s">
        <v>305</v>
      </c>
      <c r="B31" s="208" t="s">
        <v>261</v>
      </c>
      <c r="D31" s="217" t="s">
        <v>306</v>
      </c>
      <c r="F31" s="227"/>
      <c r="G31" s="228" t="str">
        <f>IF(AND(ISBLANK(F31),C31="x",$N$8&gt;0),"Attenzione: domanda a risposta obbligatoria",IF(ISBLANK(F31),"",IF(ISNUMBER(F31),IF(F31-INT(F31)=0,"","  Errore ! Inserire un numero intero senza decimali"),"  Errore ! Inserire un numero intero senza decimali")))</f>
        <v/>
      </c>
      <c r="K31" s="229" t="str">
        <f>LEFT(A31,3)</f>
        <v>LEG</v>
      </c>
      <c r="L31" s="229" t="str">
        <f>RIGHT(A31,3)</f>
        <v>265</v>
      </c>
      <c r="M31" s="229" t="str">
        <f>B31</f>
        <v>INT</v>
      </c>
      <c r="N31" s="229" t="str">
        <f>IF(ISNUMBER(F31),ROUND(F31,0),"")</f>
        <v/>
      </c>
    </row>
    <row r="32" spans="1:14" s="218" customFormat="1" ht="4.3499999999999996" customHeight="1" x14ac:dyDescent="0.25">
      <c r="A32" s="267"/>
      <c r="B32" s="231"/>
      <c r="D32" s="222"/>
      <c r="E32" s="222"/>
      <c r="F32" s="241"/>
      <c r="G32" s="232"/>
      <c r="I32" s="219"/>
      <c r="J32" s="220"/>
    </row>
    <row r="33" spans="1:14" s="218" customFormat="1" ht="30" customHeight="1" x14ac:dyDescent="0.25">
      <c r="A33" s="214" t="s">
        <v>307</v>
      </c>
      <c r="B33" s="214"/>
      <c r="C33" s="214"/>
      <c r="D33" s="215" t="s">
        <v>308</v>
      </c>
      <c r="E33" s="214"/>
      <c r="F33" s="216"/>
      <c r="G33" s="232"/>
      <c r="I33" s="219"/>
      <c r="J33" s="220"/>
    </row>
    <row r="34" spans="1:14" s="218" customFormat="1" ht="4.3499999999999996" customHeight="1" x14ac:dyDescent="0.25">
      <c r="A34" s="222"/>
      <c r="B34" s="231"/>
      <c r="D34" s="222"/>
      <c r="E34" s="222"/>
      <c r="F34" s="241"/>
      <c r="G34" s="232"/>
      <c r="I34" s="219"/>
      <c r="J34" s="220"/>
    </row>
    <row r="35" spans="1:14" s="218" customFormat="1" ht="30" customHeight="1" x14ac:dyDescent="0.25">
      <c r="A35" s="223" t="s">
        <v>309</v>
      </c>
      <c r="B35" s="208" t="s">
        <v>261</v>
      </c>
      <c r="D35" s="217" t="s">
        <v>310</v>
      </c>
      <c r="F35" s="227"/>
      <c r="G35" s="228" t="str">
        <f>IF(AND(ISBLANK(F35),C35="x",$N$8&gt;0),"Attenzione: domanda a risposta obbligatoria",IF(ISBLANK(F35),"",IF(ISNUMBER(F35),IF(F35-INT(F35)=0,"","  Errore ! Inserire un numero intero senza decimali"),"  Errore ! Inserire un numero intero senza decimali")))</f>
        <v/>
      </c>
      <c r="K35" s="229" t="str">
        <f>LEFT(A35,3)</f>
        <v>ORG</v>
      </c>
      <c r="L35" s="229" t="str">
        <f>RIGHT(A35,3)</f>
        <v>191</v>
      </c>
      <c r="M35" s="229" t="str">
        <f>B35</f>
        <v>INT</v>
      </c>
      <c r="N35" s="229" t="str">
        <f>IF(ISNUMBER(F35),ROUND(F35,0),"")</f>
        <v/>
      </c>
    </row>
    <row r="36" spans="1:14" s="218" customFormat="1" ht="4.3499999999999996" customHeight="1" x14ac:dyDescent="0.25">
      <c r="A36" s="277"/>
      <c r="B36" s="231"/>
      <c r="D36" s="222"/>
      <c r="E36" s="222"/>
      <c r="F36" s="211"/>
      <c r="G36" s="232"/>
      <c r="I36" s="219"/>
      <c r="J36" s="220"/>
    </row>
    <row r="37" spans="1:14" s="218" customFormat="1" ht="30" customHeight="1" x14ac:dyDescent="0.25">
      <c r="A37" s="223" t="s">
        <v>311</v>
      </c>
      <c r="B37" s="208" t="s">
        <v>261</v>
      </c>
      <c r="D37" s="226" t="s">
        <v>312</v>
      </c>
      <c r="F37" s="227"/>
      <c r="G37" s="228" t="str">
        <f>IF(AND(ISBLANK(F37),C37="x",$N$8&gt;0),"Attenzione: domanda a risposta obbligatoria",IF(ISBLANK(F37),"",IF(ISNUMBER(F37),IF(F37-INT(F37)=0,"","  Errore ! Inserire un numero intero senza decimali"),"  Errore ! Inserire un numero intero senza decimali")))</f>
        <v/>
      </c>
      <c r="K37" s="229" t="str">
        <f>LEFT(A37,3)</f>
        <v>ORG</v>
      </c>
      <c r="L37" s="229" t="str">
        <f>RIGHT(A37,3)</f>
        <v>299</v>
      </c>
      <c r="M37" s="229" t="str">
        <f>B37</f>
        <v>INT</v>
      </c>
      <c r="N37" s="229" t="str">
        <f>IF(ISNUMBER(F37),ROUND(F37,0),"")</f>
        <v/>
      </c>
    </row>
    <row r="38" spans="1:14" s="218" customFormat="1" ht="4.3499999999999996" customHeight="1" x14ac:dyDescent="0.25">
      <c r="A38" s="277"/>
      <c r="B38" s="231"/>
      <c r="D38" s="222"/>
      <c r="E38" s="222"/>
      <c r="F38" s="211"/>
      <c r="G38" s="232"/>
      <c r="I38" s="219"/>
      <c r="J38" s="220"/>
    </row>
    <row r="39" spans="1:14" s="218" customFormat="1" ht="30" customHeight="1" x14ac:dyDescent="0.25">
      <c r="A39" s="223" t="s">
        <v>313</v>
      </c>
      <c r="B39" s="208" t="s">
        <v>261</v>
      </c>
      <c r="D39" s="226" t="s">
        <v>314</v>
      </c>
      <c r="F39" s="227"/>
      <c r="G39" s="228" t="str">
        <f>IF(AND(ISBLANK(F39),C39="x",$N$8&gt;0),"Attenzione: domanda a risposta obbligatoria",IF(ISBLANK(F39),"",IF(ISNUMBER(F39),IF(F39-INT(F39)=0,"","  Errore ! Inserire un numero intero senza decimali"),"  Errore ! Inserire un numero intero senza decimali")))</f>
        <v/>
      </c>
      <c r="K39" s="229" t="str">
        <f>LEFT(A39,3)</f>
        <v>ORG</v>
      </c>
      <c r="L39" s="229" t="str">
        <f>RIGHT(A39,3)</f>
        <v>300</v>
      </c>
      <c r="M39" s="229" t="str">
        <f>B39</f>
        <v>INT</v>
      </c>
      <c r="N39" s="229" t="str">
        <f>IF(ISNUMBER(F39),ROUND(F39,0),"")</f>
        <v/>
      </c>
    </row>
    <row r="40" spans="1:14" s="218" customFormat="1" ht="4.3499999999999996" customHeight="1" x14ac:dyDescent="0.25">
      <c r="A40" s="223"/>
      <c r="B40" s="231"/>
      <c r="D40" s="222"/>
      <c r="E40" s="222"/>
      <c r="F40" s="211"/>
      <c r="G40" s="232"/>
      <c r="I40" s="219"/>
      <c r="J40" s="220"/>
    </row>
    <row r="41" spans="1:14" s="218" customFormat="1" ht="30" customHeight="1" x14ac:dyDescent="0.25">
      <c r="A41" s="223" t="s">
        <v>315</v>
      </c>
      <c r="B41" s="208" t="s">
        <v>261</v>
      </c>
      <c r="D41" s="217" t="s">
        <v>316</v>
      </c>
      <c r="F41" s="227"/>
      <c r="G41" s="228" t="str">
        <f>IF(AND(ISBLANK(F41),C41="x",$N$8&gt;0),"Attenzione: domanda a risposta obbligatoria",IF(ISBLANK(F41),"",IF(ISNUMBER(F41),IF(F41-INT(F41)=0,"","  Errore ! Inserire un numero intero senza decimali"),"  Errore ! Inserire un numero intero senza decimali")))</f>
        <v/>
      </c>
      <c r="K41" s="229" t="str">
        <f>LEFT(A41,3)</f>
        <v>ORG</v>
      </c>
      <c r="L41" s="229" t="str">
        <f>RIGHT(A41,3)</f>
        <v>268</v>
      </c>
      <c r="M41" s="229" t="str">
        <f>B41</f>
        <v>INT</v>
      </c>
      <c r="N41" s="229" t="str">
        <f>IF(ISNUMBER(F41),ROUND(F41,0),"")</f>
        <v/>
      </c>
    </row>
    <row r="42" spans="1:14" s="218" customFormat="1" ht="4.3499999999999996" customHeight="1" x14ac:dyDescent="0.25">
      <c r="A42" s="277"/>
      <c r="B42" s="231"/>
      <c r="D42" s="222"/>
      <c r="E42" s="222"/>
      <c r="F42" s="211"/>
      <c r="G42" s="232"/>
      <c r="I42" s="219"/>
      <c r="J42" s="220"/>
    </row>
    <row r="43" spans="1:14" s="218" customFormat="1" ht="30" customHeight="1" x14ac:dyDescent="0.25">
      <c r="A43" s="223" t="s">
        <v>317</v>
      </c>
      <c r="B43" s="208" t="s">
        <v>261</v>
      </c>
      <c r="D43" s="217" t="s">
        <v>318</v>
      </c>
      <c r="F43" s="227"/>
      <c r="G43" s="228" t="str">
        <f>IF(AND(ISBLANK(F43),C43="x",$N$8&gt;0),"Attenzione: domanda a risposta obbligatoria",IF(ISBLANK(F43),"",IF(ISNUMBER(F43),IF(F43-INT(F43)=0,"","  Errore ! Inserire un numero intero senza decimali"),"  Errore ! Inserire un numero intero senza decimali")))</f>
        <v/>
      </c>
      <c r="K43" s="229" t="str">
        <f>LEFT(A45,3)</f>
        <v>ORG</v>
      </c>
      <c r="L43" s="229" t="str">
        <f>RIGHT(A43,3)</f>
        <v>136</v>
      </c>
      <c r="M43" s="229" t="str">
        <f>B45</f>
        <v>INT</v>
      </c>
      <c r="N43" s="229" t="str">
        <f>IF(ISNUMBER(F43),ROUND(F43,0),"")</f>
        <v/>
      </c>
    </row>
    <row r="44" spans="1:14" s="218" customFormat="1" ht="4.3499999999999996" customHeight="1" x14ac:dyDescent="0.25">
      <c r="A44" s="223"/>
      <c r="B44" s="231"/>
      <c r="D44" s="222"/>
      <c r="E44" s="222"/>
      <c r="F44" s="211"/>
      <c r="G44" s="232"/>
      <c r="I44" s="219"/>
      <c r="J44" s="220"/>
    </row>
    <row r="45" spans="1:14" s="218" customFormat="1" ht="30" customHeight="1" x14ac:dyDescent="0.25">
      <c r="A45" s="223" t="s">
        <v>319</v>
      </c>
      <c r="B45" s="208" t="s">
        <v>261</v>
      </c>
      <c r="D45" s="217" t="s">
        <v>320</v>
      </c>
      <c r="F45" s="227"/>
      <c r="G45" s="228" t="str">
        <f>IF(AND(ISBLANK(F45),C45="x",$N$8&gt;0),"Attenzione: domanda a risposta obbligatoria",IF(ISBLANK(F45),"",IF(ISNUMBER(F45),IF(F45-INT(F45)=0,"","  Errore ! Inserire un numero intero senza decimali"),"  Errore ! Inserire un numero intero senza decimali")))</f>
        <v/>
      </c>
      <c r="K45" s="229" t="str">
        <f>LEFT(A49,3)</f>
        <v>ORG</v>
      </c>
      <c r="L45" s="229" t="str">
        <f>RIGHT(A45,3)</f>
        <v>269</v>
      </c>
      <c r="M45" s="229" t="str">
        <f>B49</f>
        <v>INT</v>
      </c>
      <c r="N45" s="229" t="str">
        <f>IF(ISNUMBER(F45),ROUND(F45,0),"")</f>
        <v/>
      </c>
    </row>
    <row r="46" spans="1:14" s="218" customFormat="1" ht="4.3499999999999996" customHeight="1" x14ac:dyDescent="0.25">
      <c r="A46" s="223"/>
      <c r="B46" s="231"/>
      <c r="D46" s="222"/>
      <c r="E46" s="222"/>
      <c r="F46" s="211"/>
      <c r="G46" s="232"/>
      <c r="I46" s="219"/>
      <c r="J46" s="220"/>
    </row>
    <row r="47" spans="1:14" s="218" customFormat="1" ht="30" customHeight="1" x14ac:dyDescent="0.25">
      <c r="A47" s="223" t="s">
        <v>321</v>
      </c>
      <c r="B47" s="208" t="s">
        <v>261</v>
      </c>
      <c r="D47" s="217" t="s">
        <v>322</v>
      </c>
      <c r="F47" s="227"/>
      <c r="G47" s="228" t="str">
        <f>IF(AND(ISBLANK(F47),C47="x",$N$8&gt;0),"Attenzione: domanda a risposta obbligatoria",IF(ISBLANK(F47),"",IF(ISNUMBER(F47),IF(F47-INT(F47)=0,"","  Errore ! Inserire un numero intero senza decimali"),"  Errore ! Inserire un numero intero senza decimali")))</f>
        <v/>
      </c>
      <c r="K47" s="229" t="str">
        <f>LEFT(A43,3)</f>
        <v>ORG</v>
      </c>
      <c r="L47" s="229" t="str">
        <f>RIGHT(A47,3)</f>
        <v>179</v>
      </c>
      <c r="M47" s="229" t="str">
        <f>B43</f>
        <v>INT</v>
      </c>
      <c r="N47" s="229" t="str">
        <f>IF(ISNUMBER(F47),ROUND(F47,0),"")</f>
        <v/>
      </c>
    </row>
    <row r="48" spans="1:14" s="218" customFormat="1" ht="4.3499999999999996" customHeight="1" x14ac:dyDescent="0.25">
      <c r="A48" s="223"/>
      <c r="B48" s="231"/>
      <c r="D48" s="222"/>
      <c r="E48" s="222"/>
      <c r="F48" s="211"/>
      <c r="G48" s="232"/>
      <c r="I48" s="219"/>
      <c r="J48" s="220"/>
    </row>
    <row r="49" spans="1:14" s="218" customFormat="1" ht="30" customHeight="1" x14ac:dyDescent="0.25">
      <c r="A49" s="223" t="s">
        <v>323</v>
      </c>
      <c r="B49" s="208" t="s">
        <v>261</v>
      </c>
      <c r="D49" s="217" t="s">
        <v>324</v>
      </c>
      <c r="F49" s="227"/>
      <c r="G49" s="228" t="str">
        <f>IF(AND(ISBLANK(F49),C49="x",$N$8&gt;0),"Attenzione: domanda a risposta obbligatoria",IF(ISBLANK(F49),"",IF(ISNUMBER(F49),IF(F49-INT(F49)=0,"","  Errore ! Inserire un numero intero senza decimali"),"  Errore ! Inserire un numero intero senza decimali")))</f>
        <v/>
      </c>
      <c r="K49" s="229" t="str">
        <f>LEFT(A47,3)</f>
        <v>ORG</v>
      </c>
      <c r="L49" s="229" t="str">
        <f>RIGHT(A49,3)</f>
        <v>270</v>
      </c>
      <c r="M49" s="229" t="str">
        <f>B47</f>
        <v>INT</v>
      </c>
      <c r="N49" s="229" t="str">
        <f>IF(ISNUMBER(F49),ROUND(F49,0),"")</f>
        <v/>
      </c>
    </row>
    <row r="50" spans="1:14" s="218" customFormat="1" ht="4.3499999999999996" customHeight="1" x14ac:dyDescent="0.25">
      <c r="A50" s="223"/>
      <c r="B50" s="231"/>
      <c r="D50" s="222"/>
      <c r="E50" s="222"/>
      <c r="F50" s="211"/>
      <c r="G50" s="232"/>
      <c r="I50" s="219"/>
      <c r="J50" s="220"/>
    </row>
    <row r="51" spans="1:14" s="218" customFormat="1" ht="30" customHeight="1" x14ac:dyDescent="0.25">
      <c r="A51" s="223" t="s">
        <v>325</v>
      </c>
      <c r="B51" s="208" t="s">
        <v>261</v>
      </c>
      <c r="D51" s="217" t="s">
        <v>326</v>
      </c>
      <c r="F51" s="227"/>
      <c r="G51" s="228" t="str">
        <f>IF(AND(ISBLANK(F51),C51="x",$N$8&gt;0),"Attenzione: domanda a risposta obbligatoria",IF(ISBLANK(F51),"",IF(ISNUMBER(F51),IF(F51-INT(F51)=0,"","  Errore ! Inserire un numero intero senza decimali"),"  Errore ! Inserire un numero intero senza decimali")))</f>
        <v/>
      </c>
      <c r="K51" s="229" t="str">
        <f>LEFT(A51,3)</f>
        <v>ORG</v>
      </c>
      <c r="L51" s="229" t="str">
        <f>RIGHT(A51,3)</f>
        <v>161</v>
      </c>
      <c r="M51" s="229" t="str">
        <f>B51</f>
        <v>INT</v>
      </c>
      <c r="N51" s="229" t="str">
        <f>IF(ISNUMBER(F51),ROUND(F51,0),"")</f>
        <v/>
      </c>
    </row>
    <row r="52" spans="1:14" s="218" customFormat="1" ht="4.3499999999999996" customHeight="1" x14ac:dyDescent="0.25">
      <c r="A52" s="223"/>
      <c r="B52" s="231"/>
      <c r="D52" s="222"/>
      <c r="E52" s="222"/>
      <c r="F52" s="211"/>
      <c r="G52" s="232"/>
      <c r="I52" s="219"/>
      <c r="J52" s="220"/>
    </row>
    <row r="53" spans="1:14" s="218" customFormat="1" ht="30" customHeight="1" x14ac:dyDescent="0.25">
      <c r="A53" s="223" t="s">
        <v>327</v>
      </c>
      <c r="B53" s="208" t="s">
        <v>261</v>
      </c>
      <c r="D53" s="217" t="s">
        <v>328</v>
      </c>
      <c r="F53" s="227"/>
      <c r="G53" s="228" t="str">
        <f>IF(AND(ISBLANK(F53),C53="x",$N$8&gt;0),"Attenzione: domanda a risposta obbligatoria",IF(ISBLANK(F53),"",IF(ISNUMBER(F53),IF(F53-INT(F53)=0,"","  Errore ! Inserire un numero intero senza decimali"),"  Errore ! Inserire un numero intero senza decimali")))</f>
        <v/>
      </c>
      <c r="K53" s="229" t="str">
        <f>LEFT(A53,3)</f>
        <v>ORG</v>
      </c>
      <c r="L53" s="229" t="str">
        <f>RIGHT(A53,3)</f>
        <v>271</v>
      </c>
      <c r="M53" s="229" t="str">
        <f>B53</f>
        <v>INT</v>
      </c>
      <c r="N53" s="229" t="str">
        <f>IF(ISNUMBER(F53),ROUND(F53,0),"")</f>
        <v/>
      </c>
    </row>
    <row r="54" spans="1:14" s="218" customFormat="1" ht="4.3499999999999996" customHeight="1" x14ac:dyDescent="0.25">
      <c r="A54" s="223"/>
      <c r="B54" s="231"/>
      <c r="D54" s="222"/>
      <c r="E54" s="222"/>
      <c r="F54" s="211"/>
      <c r="G54" s="232"/>
      <c r="I54" s="219"/>
      <c r="J54" s="220"/>
    </row>
    <row r="55" spans="1:14" s="218" customFormat="1" ht="30" customHeight="1" x14ac:dyDescent="0.25">
      <c r="A55" s="223" t="s">
        <v>329</v>
      </c>
      <c r="B55" s="208" t="s">
        <v>261</v>
      </c>
      <c r="D55" s="217" t="s">
        <v>330</v>
      </c>
      <c r="F55" s="227"/>
      <c r="G55" s="228" t="str">
        <f>IF(AND(ISBLANK(F55),C55="x",$N$8&gt;0),"Attenzione: domanda a risposta obbligatoria",IF(ISBLANK(F55),"",IF(ISNUMBER(F55),IF(F55-INT(F55)=0,"","  Errore ! Inserire un numero intero senza decimali"),"  Errore ! Inserire un numero intero senza decimali")))</f>
        <v/>
      </c>
      <c r="K55" s="229" t="str">
        <f>LEFT(A55,3)</f>
        <v>ORG</v>
      </c>
      <c r="L55" s="229" t="str">
        <f>RIGHT(A55,3)</f>
        <v>272</v>
      </c>
      <c r="M55" s="229" t="str">
        <f>B55</f>
        <v>INT</v>
      </c>
      <c r="N55" s="229" t="str">
        <f>IF(ISNUMBER(F55),ROUND(F55,0),"")</f>
        <v/>
      </c>
    </row>
    <row r="56" spans="1:14" s="218" customFormat="1" ht="4.3499999999999996" customHeight="1" x14ac:dyDescent="0.25">
      <c r="A56" s="221"/>
      <c r="B56" s="231"/>
      <c r="D56" s="222"/>
      <c r="E56" s="222"/>
      <c r="F56" s="241"/>
      <c r="G56" s="232"/>
      <c r="I56" s="219"/>
      <c r="J56" s="220"/>
    </row>
    <row r="57" spans="1:14" s="218" customFormat="1" ht="30" customHeight="1" x14ac:dyDescent="0.25">
      <c r="A57" s="214" t="s">
        <v>331</v>
      </c>
      <c r="B57" s="214"/>
      <c r="C57" s="214"/>
      <c r="D57" s="215" t="s">
        <v>332</v>
      </c>
      <c r="E57" s="214"/>
      <c r="F57" s="216"/>
    </row>
    <row r="58" spans="1:14" s="218" customFormat="1" ht="4.3499999999999996" customHeight="1" x14ac:dyDescent="0.25">
      <c r="A58" s="222"/>
      <c r="B58" s="231"/>
      <c r="D58" s="222"/>
      <c r="E58" s="222"/>
      <c r="F58" s="241"/>
      <c r="G58" s="232"/>
      <c r="I58" s="219"/>
      <c r="J58" s="220"/>
    </row>
    <row r="59" spans="1:14" s="218" customFormat="1" ht="30" customHeight="1" x14ac:dyDescent="0.25">
      <c r="A59" s="221" t="s">
        <v>333</v>
      </c>
      <c r="B59" s="208" t="s">
        <v>261</v>
      </c>
      <c r="D59" s="217" t="s">
        <v>334</v>
      </c>
      <c r="F59" s="227"/>
      <c r="G59" s="228" t="str">
        <f>IF(AND(ISBLANK(F59),C59="x",$N$8&gt;0),"Attenzione: domanda a risposta obbligatoria",IF(ISBLANK(F59),"",IF(ISNUMBER(F59),IF(F59-INT(F59)=0,"","  Errore ! Inserire un numero intero senza decimali"),"  Errore ! Inserire un numero intero senza decimali")))</f>
        <v/>
      </c>
      <c r="K59" s="229" t="str">
        <f>LEFT(A59,3)</f>
        <v>PRD</v>
      </c>
      <c r="L59" s="229" t="str">
        <f>RIGHT(A59,3)</f>
        <v>137</v>
      </c>
      <c r="M59" s="229" t="str">
        <f>B59</f>
        <v>INT</v>
      </c>
      <c r="N59" s="229" t="str">
        <f>IF(ISNUMBER(F59),ROUND(F59,0),"")</f>
        <v/>
      </c>
    </row>
    <row r="60" spans="1:14" s="218" customFormat="1" ht="4.3499999999999996" customHeight="1" x14ac:dyDescent="0.25">
      <c r="A60" s="221"/>
      <c r="B60" s="231"/>
      <c r="D60" s="222"/>
      <c r="E60" s="222"/>
      <c r="F60" s="211"/>
      <c r="G60" s="232"/>
      <c r="I60" s="219"/>
      <c r="J60" s="220"/>
    </row>
    <row r="61" spans="1:14" s="218" customFormat="1" ht="30" customHeight="1" x14ac:dyDescent="0.25">
      <c r="A61" s="223" t="s">
        <v>335</v>
      </c>
      <c r="B61" s="208" t="s">
        <v>271</v>
      </c>
      <c r="D61" s="226" t="s">
        <v>336</v>
      </c>
      <c r="F61" s="237"/>
      <c r="G61" s="238" t="str">
        <f>IF(AND(ISBLANK(F61),C61="x",$N$8&gt;0),"Attenzione: domanda a risposta obbligatoria",IF(ISBLANK(F61),"",IF(ISNUMBER(F61),IF(F61-ROUND(F61,4)=0,"","  Errore ! Inserire una % con al massimo due valori decimali"),"  Errore ! Inserire una % con al massimo due valori decimali")))</f>
        <v/>
      </c>
      <c r="K61" s="229" t="str">
        <f>LEFT(A61,3)</f>
        <v>PRD</v>
      </c>
      <c r="L61" s="229" t="str">
        <f>RIGHT(A61,3)</f>
        <v>439</v>
      </c>
      <c r="M61" s="229" t="str">
        <f>B61</f>
        <v>PERC</v>
      </c>
      <c r="N61" s="229" t="str">
        <f>IF(ISNUMBER(F61),ROUND(F61,4)*100,"")</f>
        <v/>
      </c>
    </row>
    <row r="62" spans="1:14" s="218" customFormat="1" ht="4.3499999999999996" customHeight="1" x14ac:dyDescent="0.25">
      <c r="A62" s="221"/>
      <c r="B62" s="231"/>
      <c r="D62" s="222"/>
      <c r="E62" s="222"/>
      <c r="F62" s="211"/>
      <c r="G62" s="232"/>
      <c r="I62" s="219"/>
      <c r="J62" s="220"/>
    </row>
    <row r="63" spans="1:14" s="151" customFormat="1" ht="30" customHeight="1" x14ac:dyDescent="0.25">
      <c r="A63" s="223" t="s">
        <v>337</v>
      </c>
      <c r="B63" s="224" t="s">
        <v>261</v>
      </c>
      <c r="D63" s="226" t="s">
        <v>338</v>
      </c>
      <c r="F63" s="233"/>
      <c r="G63" s="228" t="str">
        <f>IF(AND(ISBLANK(F63),C63="x",$N$8&gt;0),"Attenzione: domanda a risposta obbligatoria",IF(ISBLANK(F63),"",IF(ISNUMBER(F63),IF(F63-INT(F63)=0,"","  Errore ! Inserire un numero intero senza decimali"),"  Errore ! Inserire un numero intero senza decimali")))</f>
        <v/>
      </c>
      <c r="K63" s="278" t="str">
        <f>LEFT(A63,3)</f>
        <v>PRD</v>
      </c>
      <c r="L63" s="278" t="str">
        <f>RIGHT(A63,3)</f>
        <v>115</v>
      </c>
      <c r="M63" s="278" t="str">
        <f>B63</f>
        <v>INT</v>
      </c>
      <c r="N63" s="278" t="str">
        <f>IF(ISNUMBER(F63),ROUND(F63,0),"")</f>
        <v/>
      </c>
    </row>
    <row r="64" spans="1:14" s="218" customFormat="1" ht="4.3499999999999996" customHeight="1" x14ac:dyDescent="0.25">
      <c r="A64" s="221"/>
      <c r="B64" s="231"/>
      <c r="D64" s="222"/>
      <c r="E64" s="222"/>
      <c r="F64" s="211"/>
      <c r="G64" s="232"/>
      <c r="I64" s="219"/>
      <c r="J64" s="220"/>
    </row>
    <row r="65" spans="1:14" s="218" customFormat="1" ht="30" customHeight="1" x14ac:dyDescent="0.25">
      <c r="A65" s="223" t="s">
        <v>339</v>
      </c>
      <c r="B65" s="208" t="s">
        <v>340</v>
      </c>
      <c r="D65" s="217" t="s">
        <v>341</v>
      </c>
      <c r="F65" s="279"/>
      <c r="G65" s="228" t="str">
        <f>IF(AND(ISBLANK(F65),C65="x",$N$8&gt;0),"Attenzione: domanda a risposta obbligatoria",IF(ISBLANK(F65),"",IF(AND(LEN(F65)=1,OR(UPPER(F65)="N",UPPER(F65)="S")),"",IF(ISBLANK(F65),"","  Errore ! Inserire S o N"))))</f>
        <v/>
      </c>
      <c r="K65" s="229" t="str">
        <f>LEFT(A65,3)</f>
        <v>PRD</v>
      </c>
      <c r="L65" s="229" t="str">
        <f>RIGHT(A65,3)</f>
        <v>159</v>
      </c>
      <c r="M65" s="229" t="str">
        <f>B65</f>
        <v>FLAG</v>
      </c>
      <c r="N65" s="229" t="str">
        <f>IF(AND(LEN(F65)=1,OR(UPPER(F65)="N",UPPER(F65)="S")),UPPER(F65),"")</f>
        <v/>
      </c>
    </row>
    <row r="66" spans="1:14" s="218" customFormat="1" ht="4.3499999999999996" customHeight="1" x14ac:dyDescent="0.25">
      <c r="A66" s="223"/>
      <c r="B66" s="231"/>
      <c r="D66" s="222"/>
      <c r="E66" s="222"/>
      <c r="F66" s="211"/>
      <c r="G66" s="232"/>
      <c r="I66" s="219"/>
      <c r="J66" s="220"/>
    </row>
    <row r="67" spans="1:14" s="218" customFormat="1" ht="30" customHeight="1" x14ac:dyDescent="0.25">
      <c r="A67" s="223" t="s">
        <v>342</v>
      </c>
      <c r="B67" s="208" t="s">
        <v>340</v>
      </c>
      <c r="D67" s="226" t="s">
        <v>343</v>
      </c>
      <c r="F67" s="279"/>
      <c r="G67" s="228" t="str">
        <f>IF(AND(ISBLANK(F67),C67="x",$N$8&gt;0),"Attenzione: domanda a risposta obbligatoria",IF(ISBLANK(F67),"",IF(AND(LEN(F67)=1,OR(UPPER(F67)="N",UPPER(F67)="S")),"",IF(ISBLANK(F67),"","  Errore ! Inserire S o N"))))</f>
        <v/>
      </c>
      <c r="K67" s="229" t="str">
        <f>LEFT(A67,3)</f>
        <v>PRD</v>
      </c>
      <c r="L67" s="229" t="str">
        <f>RIGHT(A67,3)</f>
        <v>273</v>
      </c>
      <c r="M67" s="229" t="str">
        <f>B67</f>
        <v>FLAG</v>
      </c>
      <c r="N67" s="229" t="str">
        <f>IF(AND(LEN(F67)=1,OR(UPPER(F67)="N",UPPER(F67)="S")),UPPER(F67),"")</f>
        <v/>
      </c>
    </row>
    <row r="68" spans="1:14" s="218" customFormat="1" ht="4.3499999999999996" customHeight="1" x14ac:dyDescent="0.25">
      <c r="A68" s="234"/>
      <c r="B68" s="231"/>
      <c r="D68" s="222"/>
      <c r="E68" s="222"/>
      <c r="F68" s="211"/>
      <c r="G68" s="232"/>
      <c r="I68" s="219"/>
      <c r="J68" s="220"/>
    </row>
    <row r="69" spans="1:14" s="218" customFormat="1" ht="30" customHeight="1" x14ac:dyDescent="0.25">
      <c r="A69" s="223" t="s">
        <v>344</v>
      </c>
      <c r="B69" s="208" t="s">
        <v>340</v>
      </c>
      <c r="D69" s="226" t="s">
        <v>345</v>
      </c>
      <c r="F69" s="279"/>
      <c r="G69" s="228" t="str">
        <f>IF(AND(ISBLANK(F69),C69="x",$N$8&gt;0),"Attenzione: domanda a risposta obbligatoria",IF(ISBLANK(F69),"",IF(AND(LEN(F69)=1,OR(UPPER(F69)="N",UPPER(F69)="S")),"",IF(ISBLANK(F69),"","  Errore ! Inserire S o N"))))</f>
        <v/>
      </c>
      <c r="K69" s="229" t="str">
        <f>LEFT(A69,3)</f>
        <v>PRD</v>
      </c>
      <c r="L69" s="229" t="str">
        <f>RIGHT(A69,3)</f>
        <v>274</v>
      </c>
      <c r="M69" s="229" t="str">
        <f>B69</f>
        <v>FLAG</v>
      </c>
      <c r="N69" s="229" t="str">
        <f>IF(AND(LEN(F69)=1,OR(UPPER(F69)="N",UPPER(F69)="S")),UPPER(F69),"")</f>
        <v/>
      </c>
    </row>
    <row r="70" spans="1:14" s="218" customFormat="1" ht="4.3499999999999996" customHeight="1" x14ac:dyDescent="0.25">
      <c r="A70" s="234"/>
      <c r="B70" s="231"/>
      <c r="D70" s="222"/>
      <c r="E70" s="222"/>
      <c r="F70" s="211"/>
      <c r="G70" s="232"/>
      <c r="I70" s="219"/>
      <c r="J70" s="220"/>
    </row>
    <row r="71" spans="1:14" s="218" customFormat="1" ht="30" customHeight="1" x14ac:dyDescent="0.25">
      <c r="A71" s="223" t="s">
        <v>346</v>
      </c>
      <c r="B71" s="208" t="s">
        <v>340</v>
      </c>
      <c r="D71" s="226" t="s">
        <v>347</v>
      </c>
      <c r="F71" s="279"/>
      <c r="G71" s="228" t="str">
        <f>IF(AND(ISBLANK(F71),C71="x",$N$8&gt;0),"Attenzione: domanda a risposta obbligatoria",IF(ISBLANK(F71),"",IF(AND(LEN(F71)=1,OR(UPPER(F71)="N",UPPER(F71)="S")),"",IF(ISBLANK(F71),"","  Errore ! Inserire S o N"))))</f>
        <v/>
      </c>
      <c r="K71" s="229" t="str">
        <f>LEFT(A71,3)</f>
        <v>PRD</v>
      </c>
      <c r="L71" s="229" t="str">
        <f>RIGHT(A71,3)</f>
        <v>275</v>
      </c>
      <c r="M71" s="229" t="str">
        <f>B71</f>
        <v>FLAG</v>
      </c>
      <c r="N71" s="229" t="str">
        <f>IF(AND(LEN(F71)=1,OR(UPPER(F71)="N",UPPER(F71)="S")),UPPER(F71),"")</f>
        <v/>
      </c>
    </row>
    <row r="72" spans="1:14" s="218" customFormat="1" ht="4.3499999999999996" customHeight="1" x14ac:dyDescent="0.25">
      <c r="A72" s="230"/>
      <c r="B72" s="231"/>
      <c r="D72" s="222"/>
      <c r="E72" s="222"/>
      <c r="F72" s="241"/>
      <c r="G72" s="232"/>
      <c r="I72" s="219"/>
      <c r="J72" s="220"/>
    </row>
    <row r="73" spans="1:14" s="218" customFormat="1" ht="30" customHeight="1" x14ac:dyDescent="0.25">
      <c r="A73" s="214" t="s">
        <v>348</v>
      </c>
      <c r="B73" s="214"/>
      <c r="C73" s="214"/>
      <c r="D73" s="215" t="s">
        <v>349</v>
      </c>
      <c r="E73" s="214"/>
      <c r="F73" s="216"/>
      <c r="G73" s="232"/>
      <c r="I73" s="219"/>
      <c r="J73" s="220"/>
    </row>
    <row r="74" spans="1:14" s="218" customFormat="1" ht="4.3499999999999996" customHeight="1" x14ac:dyDescent="0.25">
      <c r="A74" s="222"/>
      <c r="B74" s="231"/>
      <c r="D74" s="222"/>
      <c r="E74" s="222"/>
      <c r="F74" s="241"/>
      <c r="G74" s="232"/>
      <c r="I74" s="219"/>
      <c r="J74" s="220"/>
    </row>
    <row r="75" spans="1:14" s="218" customFormat="1" ht="30" customHeight="1" x14ac:dyDescent="0.25">
      <c r="A75" s="221" t="s">
        <v>350</v>
      </c>
      <c r="B75" s="208" t="s">
        <v>340</v>
      </c>
      <c r="D75" s="217" t="s">
        <v>351</v>
      </c>
      <c r="F75" s="279"/>
      <c r="G75" s="228" t="str">
        <f>IF(AND(ISBLANK(F75),C75="x",$N$8&gt;0),"Attenzione: domanda a risposta obbligatoria",IF(ISBLANK(F75),"",IF(AND(LEN(F75)=1,OR(UPPER(F75)="N",UPPER(F75)="S")),"",IF(ISBLANK(F75),"","  Errore ! Inserire S o N"))))</f>
        <v/>
      </c>
      <c r="K75" s="229" t="str">
        <f>LEFT(A75,3)</f>
        <v>CPL</v>
      </c>
      <c r="L75" s="229" t="str">
        <f>RIGHT(A75,3)</f>
        <v>120</v>
      </c>
      <c r="M75" s="229" t="str">
        <f>B75</f>
        <v>FLAG</v>
      </c>
      <c r="N75" s="229" t="str">
        <f>IF(AND(LEN(F75)=1,OR(UPPER(F75)="N",UPPER(F75)="S")),UPPER(F75),"")</f>
        <v/>
      </c>
    </row>
    <row r="76" spans="1:14" s="218" customFormat="1" ht="4.3499999999999996" customHeight="1" x14ac:dyDescent="0.25">
      <c r="A76" s="230"/>
      <c r="B76" s="231"/>
      <c r="D76" s="222"/>
      <c r="E76" s="222"/>
      <c r="F76" s="211"/>
      <c r="G76" s="232"/>
      <c r="I76" s="219"/>
      <c r="J76" s="220"/>
    </row>
    <row r="77" spans="1:14" s="218" customFormat="1" ht="30" customHeight="1" x14ac:dyDescent="0.25">
      <c r="A77" s="221" t="s">
        <v>352</v>
      </c>
      <c r="B77" s="208" t="s">
        <v>340</v>
      </c>
      <c r="D77" s="217" t="s">
        <v>353</v>
      </c>
      <c r="F77" s="279"/>
      <c r="G77" s="228" t="str">
        <f>IF(OR(ISBLANK(F77),F77="Singola",F77="Associata"),"","  Errore ! Inserire Singola o Associata")</f>
        <v/>
      </c>
      <c r="K77" s="229" t="str">
        <f>LEFT(A77,3)</f>
        <v>CPL</v>
      </c>
      <c r="L77" s="229" t="str">
        <f>RIGHT(A77,3)</f>
        <v>150</v>
      </c>
      <c r="M77" s="229" t="str">
        <f>B77</f>
        <v>FLAG</v>
      </c>
      <c r="N77" s="229" t="str">
        <f>IF(F77="singola","S",IF(F77="associata","N",""))</f>
        <v/>
      </c>
    </row>
    <row r="78" spans="1:14" s="218" customFormat="1" ht="4.3499999999999996" customHeight="1" x14ac:dyDescent="0.25">
      <c r="A78" s="230"/>
      <c r="B78" s="231"/>
      <c r="D78" s="222"/>
      <c r="E78" s="222"/>
      <c r="F78" s="211"/>
      <c r="G78" s="232"/>
      <c r="I78" s="219"/>
      <c r="J78" s="220"/>
    </row>
    <row r="79" spans="1:14" s="218" customFormat="1" ht="30" customHeight="1" x14ac:dyDescent="0.25">
      <c r="A79" s="223" t="s">
        <v>354</v>
      </c>
      <c r="B79" s="208" t="s">
        <v>340</v>
      </c>
      <c r="D79" s="226" t="s">
        <v>355</v>
      </c>
      <c r="F79" s="279"/>
      <c r="G79" s="228" t="str">
        <f>IF(AND(ISBLANK(F79),C79="x",$N$8&gt;0),"Attenzione: domanda a risposta obbligatoria",IF(ISBLANK(F79),"",IF(AND(LEN(F79)=1,OR(UPPER(F79)="N",UPPER(F79)="S")),"",IF(ISBLANK(F79),"","  Errore ! Inserire S o N"))))</f>
        <v/>
      </c>
      <c r="K79" s="229" t="str">
        <f>LEFT(A79,3)</f>
        <v>CPL</v>
      </c>
      <c r="L79" s="229" t="str">
        <f>RIGHT(A79,3)</f>
        <v>286</v>
      </c>
      <c r="M79" s="229" t="str">
        <f>B79</f>
        <v>FLAG</v>
      </c>
      <c r="N79" s="229" t="str">
        <f>IF(AND(LEN(F79)=1,OR(UPPER(F79)="N",UPPER(F79)="S")),UPPER(F79),"")</f>
        <v/>
      </c>
    </row>
    <row r="80" spans="1:14" s="218" customFormat="1" ht="4.3499999999999996" customHeight="1" x14ac:dyDescent="0.25">
      <c r="A80" s="230"/>
      <c r="B80" s="231"/>
      <c r="D80" s="222"/>
      <c r="E80" s="222"/>
      <c r="F80" s="211"/>
      <c r="G80" s="232"/>
      <c r="I80" s="219"/>
      <c r="J80" s="220"/>
    </row>
    <row r="81" spans="1:23" s="218" customFormat="1" ht="30" customHeight="1" x14ac:dyDescent="0.25">
      <c r="A81" s="223" t="s">
        <v>356</v>
      </c>
      <c r="B81" s="208" t="s">
        <v>340</v>
      </c>
      <c r="D81" s="217" t="s">
        <v>357</v>
      </c>
      <c r="F81" s="279"/>
      <c r="G81" s="228" t="str">
        <f>IF(OR(ISBLANK(F81),F81="Singola",F81="Associata"),"","  Errore ! Inserire Singola o Associata")</f>
        <v/>
      </c>
      <c r="K81" s="229" t="str">
        <f>LEFT(A81,3)</f>
        <v>CPL</v>
      </c>
      <c r="L81" s="229" t="str">
        <f>RIGHT(A81,3)</f>
        <v>147</v>
      </c>
      <c r="M81" s="229" t="str">
        <f>B81</f>
        <v>FLAG</v>
      </c>
      <c r="N81" s="229" t="str">
        <f>IF(F81="singola","S",IF(F81="associata","N",""))</f>
        <v/>
      </c>
    </row>
    <row r="82" spans="1:23" s="218" customFormat="1" ht="4.3499999999999996" customHeight="1" x14ac:dyDescent="0.25">
      <c r="A82" s="230"/>
      <c r="B82" s="231"/>
      <c r="D82" s="222"/>
      <c r="E82" s="222"/>
      <c r="F82" s="211"/>
      <c r="G82" s="232"/>
      <c r="I82" s="219"/>
      <c r="J82" s="220"/>
    </row>
    <row r="83" spans="1:23" s="218" customFormat="1" ht="30" customHeight="1" x14ac:dyDescent="0.25">
      <c r="A83" s="214" t="s">
        <v>279</v>
      </c>
      <c r="B83" s="214"/>
      <c r="C83" s="214"/>
      <c r="D83" s="215" t="s">
        <v>280</v>
      </c>
      <c r="E83" s="214"/>
      <c r="F83" s="216"/>
      <c r="G83" s="232"/>
      <c r="I83" s="219"/>
      <c r="J83" s="220"/>
    </row>
    <row r="84" spans="1:23" s="218" customFormat="1" ht="4.3499999999999996" customHeight="1" x14ac:dyDescent="0.25">
      <c r="A84" s="230"/>
      <c r="B84" s="231"/>
      <c r="D84" s="222"/>
      <c r="E84" s="222"/>
      <c r="F84" s="241"/>
      <c r="G84" s="232"/>
      <c r="I84" s="219"/>
      <c r="J84" s="220"/>
    </row>
    <row r="85" spans="1:23" s="218" customFormat="1" ht="15.75" x14ac:dyDescent="0.25">
      <c r="A85" s="221" t="s">
        <v>281</v>
      </c>
      <c r="B85" s="208" t="s">
        <v>282</v>
      </c>
      <c r="D85" s="222" t="s">
        <v>283</v>
      </c>
      <c r="F85" s="241"/>
      <c r="G85" s="232"/>
      <c r="K85" s="229" t="str">
        <f>LEFT(A85,3)</f>
        <v>INF</v>
      </c>
      <c r="L85" s="229" t="str">
        <f>RIGHT(A85,3)</f>
        <v>209</v>
      </c>
      <c r="M85" s="229" t="str">
        <f>B85</f>
        <v>NOTE</v>
      </c>
      <c r="N85" s="218" t="str">
        <f>IF(ISBLANK(D86),"",LEFT(D86,1500))</f>
        <v/>
      </c>
    </row>
    <row r="86" spans="1:23" s="218" customFormat="1" ht="45" customHeight="1" x14ac:dyDescent="0.25">
      <c r="A86" s="242"/>
      <c r="B86" s="243"/>
      <c r="D86" s="244"/>
      <c r="E86" s="245"/>
      <c r="F86" s="246"/>
      <c r="G86" s="228" t="str">
        <f>IF(LEN(D86)&gt;1500,"Attenzione, è stato superato il numero massimo di 1500 caratteri","")</f>
        <v/>
      </c>
      <c r="I86" s="219"/>
    </row>
    <row r="87" spans="1:23" s="218" customFormat="1" ht="15.75" x14ac:dyDescent="0.25">
      <c r="A87" s="247"/>
      <c r="B87" s="208"/>
      <c r="D87" s="222"/>
      <c r="E87" s="222"/>
      <c r="F87" s="248"/>
      <c r="G87" s="232"/>
      <c r="I87" s="219"/>
      <c r="J87" s="249"/>
    </row>
    <row r="88" spans="1:23" s="218" customFormat="1" ht="15.75" x14ac:dyDescent="0.25">
      <c r="A88" s="221" t="s">
        <v>284</v>
      </c>
      <c r="B88" s="208" t="s">
        <v>282</v>
      </c>
      <c r="D88" s="222" t="s">
        <v>285</v>
      </c>
      <c r="F88" s="241"/>
      <c r="G88" s="232"/>
      <c r="K88" s="229" t="str">
        <f>LEFT(A88,3)</f>
        <v>INF</v>
      </c>
      <c r="L88" s="229" t="str">
        <f>RIGHT(A88,3)</f>
        <v>127</v>
      </c>
      <c r="M88" s="229" t="str">
        <f>B88</f>
        <v>NOTE</v>
      </c>
      <c r="N88" s="218" t="str">
        <f>IF(ISBLANK(D89),"",LEFT(D89,1500))</f>
        <v/>
      </c>
    </row>
    <row r="89" spans="1:23" s="218" customFormat="1" ht="45" customHeight="1" x14ac:dyDescent="0.25">
      <c r="A89" s="242"/>
      <c r="B89" s="243"/>
      <c r="D89" s="244"/>
      <c r="E89" s="245"/>
      <c r="F89" s="246"/>
      <c r="G89" s="228" t="str">
        <f>IF(LEN(D89)&gt;1500,"Attenzione, è stato superato il numero massimo di 1500 caratteri","")</f>
        <v/>
      </c>
      <c r="I89" s="219"/>
      <c r="K89" s="250" t="s">
        <v>31</v>
      </c>
    </row>
    <row r="90" spans="1:23" s="3" customFormat="1" ht="25.35" customHeight="1" x14ac:dyDescent="0.2">
      <c r="A90" s="280" t="s">
        <v>358</v>
      </c>
      <c r="B90" s="281"/>
      <c r="C90" s="282"/>
      <c r="D90" s="282"/>
      <c r="E90" s="282"/>
      <c r="F90" s="282"/>
      <c r="O90" s="7"/>
      <c r="P90" s="7"/>
      <c r="Q90" s="7"/>
      <c r="R90" s="6"/>
      <c r="S90" s="6"/>
      <c r="T90" s="7"/>
      <c r="U90" s="7"/>
      <c r="V90" s="7"/>
      <c r="W90" s="6"/>
    </row>
    <row r="91" spans="1:23" x14ac:dyDescent="0.2">
      <c r="A91" s="280" t="s">
        <v>359</v>
      </c>
    </row>
  </sheetData>
  <sheetProtection password="DD41" sheet="1" formatColumns="0" selectLockedCells="1"/>
  <mergeCells count="4">
    <mergeCell ref="G2:G3"/>
    <mergeCell ref="G5:G6"/>
    <mergeCell ref="D86:F86"/>
    <mergeCell ref="D89:F89"/>
  </mergeCells>
  <dataValidations count="6">
    <dataValidation type="custom" operator="lessThan" allowBlank="1" showInputMessage="1" showErrorMessage="1" errorTitle="Errore di digitazione" error="Inserire solo valori percentuali con al massimo due cifre decimali e chiudere con il simbolo %." sqref="F61" xr:uid="{8073F9AB-7432-46B5-B7B7-A2DB744FBE05}">
      <formula1>OR(F61=0,F61-INT(F61*10000)/10000=0)</formula1>
    </dataValidation>
    <dataValidation type="list" showInputMessage="1" showErrorMessage="1" errorTitle="Errore di digitazione" error="Digitare 'Singola' o 'Associata' o lasciare in bianco" sqref="F81 F77" xr:uid="{282F8DCE-1ECE-475E-B288-7EA9718F4606}">
      <formula1>"Singola,Associata"</formula1>
    </dataValidation>
    <dataValidation type="textLength" allowBlank="1" showInputMessage="1" showErrorMessage="1" errorTitle="Errore di digitazione" error="Inserire massimo 1500 caratteri" sqref="D86:F86 D89:F89" xr:uid="{866D9006-2E3F-425F-8045-580DCB5C3BB9}">
      <formula1>0</formula1>
      <formula2>1500</formula2>
    </dataValidation>
    <dataValidation type="whole" operator="lessThan" allowBlank="1" showInputMessage="1" showErrorMessage="1" errorTitle="Errore di digitazione" error="Inserire solo numeri interi o lasciare vuoto." sqref="F19 F63 F35 F37 F41 F43 F45 F53 F39 F47 F49 F51 F55 F59 F31 F29 F23 F25 F27" xr:uid="{1AAB3643-1074-492B-BE2B-0894186F77AC}">
      <formula1>100000000000000</formula1>
    </dataValidation>
    <dataValidation type="date" allowBlank="1" showInputMessage="1" showErrorMessage="1" errorTitle="Errore di digitazione" error="Digitare una data valida nel formato gg/mm/aaaa" sqref="F16" xr:uid="{BF4F95BC-96C1-47D3-BBA5-A513B0C6F454}">
      <formula1>42005</formula1>
      <formula2>TODAY()</formula2>
    </dataValidation>
    <dataValidation type="list" allowBlank="1" showDropDown="1" showInputMessage="1" showErrorMessage="1" errorTitle="Errore di digitazione" error="Digitare 'S' o 'N' o lasciare in bianco" sqref="F65 F67 F69 F71 F75 F79" xr:uid="{9CAE6882-7F10-451F-96C4-1677A03E292B}">
      <formula1>"s,n,S,N"</formula1>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3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CBEC-483F-475B-BE0C-F35C20B118C6}">
  <sheetPr>
    <pageSetUpPr fitToPage="1"/>
  </sheetPr>
  <dimension ref="A1:W126"/>
  <sheetViews>
    <sheetView showGridLines="0" tabSelected="1" zoomScale="80" zoomScaleNormal="80" workbookViewId="0">
      <selection activeCell="F73" sqref="F73"/>
    </sheetView>
  </sheetViews>
  <sheetFormatPr defaultRowHeight="15" x14ac:dyDescent="0.2"/>
  <cols>
    <col min="1" max="1" width="9.140625" style="255" customWidth="1"/>
    <col min="2" max="2" width="7.42578125" style="255" customWidth="1"/>
    <col min="3" max="3" width="2.28515625" style="209" customWidth="1"/>
    <col min="4" max="4" width="154.85546875" style="209" customWidth="1"/>
    <col min="5" max="5" width="2.28515625" style="209" customWidth="1"/>
    <col min="6" max="6" width="17.7109375" style="257" customWidth="1"/>
    <col min="7" max="7" width="43.42578125" style="212" customWidth="1"/>
    <col min="8" max="10" width="10.28515625" style="209" customWidth="1"/>
    <col min="11" max="13" width="10.28515625" style="209" hidden="1" customWidth="1"/>
    <col min="14" max="14" width="12.5703125" style="209" hidden="1" customWidth="1"/>
    <col min="15" max="16" width="10.28515625" style="209" customWidth="1"/>
    <col min="17" max="16384" width="9.140625" style="209"/>
  </cols>
  <sheetData>
    <row r="1" spans="1:14" s="170" customFormat="1" ht="35.1" customHeight="1" thickBot="1" x14ac:dyDescent="0.3">
      <c r="A1" s="164"/>
      <c r="B1" s="164"/>
      <c r="C1" s="164"/>
      <c r="D1" s="166"/>
      <c r="E1" s="167"/>
      <c r="F1" s="167"/>
      <c r="G1" s="168" t="s">
        <v>252</v>
      </c>
      <c r="H1" s="283" t="s">
        <v>98</v>
      </c>
    </row>
    <row r="2" spans="1:14" s="170" customFormat="1" ht="35.1" customHeight="1" x14ac:dyDescent="0.35">
      <c r="A2" s="172" t="s">
        <v>253</v>
      </c>
      <c r="B2" s="284"/>
      <c r="C2" s="284"/>
      <c r="D2" s="174"/>
      <c r="E2" s="174"/>
      <c r="F2" s="175"/>
      <c r="G2" s="176" t="str">
        <f>IF(AND(ISBLANK($F$23),SUM('[1]t15(3)'!$W:$W)+SUM('[1]t15(3)'!$R:$R)&gt;0),"Attenzione: è necessario compilare la domanda LEG428 !!!","OK")</f>
        <v>OK</v>
      </c>
    </row>
    <row r="3" spans="1:14" s="183" customFormat="1" ht="35.1" customHeight="1" thickBot="1" x14ac:dyDescent="0.4">
      <c r="A3" s="172" t="s">
        <v>254</v>
      </c>
      <c r="B3" s="284"/>
      <c r="C3" s="284"/>
      <c r="D3" s="179"/>
      <c r="E3" s="180"/>
      <c r="F3" s="181"/>
      <c r="G3" s="259"/>
      <c r="K3" s="285"/>
    </row>
    <row r="4" spans="1:14" s="190" customFormat="1" ht="35.1" customHeight="1" thickBot="1" x14ac:dyDescent="0.3">
      <c r="A4" s="184"/>
      <c r="B4" s="286"/>
      <c r="C4" s="286"/>
      <c r="D4" s="186"/>
      <c r="E4" s="187"/>
      <c r="F4" s="188"/>
      <c r="G4" s="189" t="s">
        <v>255</v>
      </c>
    </row>
    <row r="5" spans="1:14" s="190" customFormat="1" ht="35.1" customHeight="1" x14ac:dyDescent="0.25">
      <c r="A5" s="192"/>
      <c r="B5" s="192"/>
      <c r="D5" s="287"/>
      <c r="E5" s="194"/>
      <c r="F5" s="195"/>
      <c r="G5" s="176" t="str">
        <f>IF(AND(ISBLANK(F13),ISBLANK(F17)),"OK",IF(AND(OR(ISBLANK(F13),YEAR(F13)&gt;[1]t1!L1-1),OR(ISBLANK(F17),YEAR(F17)&gt;[1]t1!L1-1)),"OK","Attenzione: almeno una data di certificazione è antececedente l'anno "&amp;[1]t1!L1&amp;", è necessario giustificare"))</f>
        <v>OK</v>
      </c>
    </row>
    <row r="6" spans="1:14" s="190" customFormat="1" ht="35.1" customHeight="1" thickBot="1" x14ac:dyDescent="0.3">
      <c r="A6" s="197" t="str">
        <f>[1]t1!$A$1</f>
        <v>REGIONI ED AUTONOMIE LOCALI - anno 2022</v>
      </c>
      <c r="B6" s="197"/>
      <c r="C6" s="199"/>
      <c r="D6" s="200"/>
      <c r="E6" s="199"/>
      <c r="F6" s="199"/>
      <c r="G6" s="259"/>
    </row>
    <row r="7" spans="1:14" s="190" customFormat="1" ht="35.1" customHeight="1" x14ac:dyDescent="0.25">
      <c r="A7" s="288"/>
      <c r="B7" s="288"/>
      <c r="D7" s="204" t="s">
        <v>360</v>
      </c>
      <c r="G7" s="260"/>
      <c r="N7" s="38" t="s">
        <v>257</v>
      </c>
    </row>
    <row r="8" spans="1:14" s="190" customFormat="1" ht="15" customHeight="1" x14ac:dyDescent="0.25">
      <c r="A8" s="288"/>
      <c r="B8" s="288"/>
      <c r="D8" s="206"/>
      <c r="G8" s="260"/>
      <c r="N8" s="191">
        <f>(COUNTIF(F:F,"&lt;&gt;"&amp;"")+COUNTIF(D118,"&lt;&gt;"&amp;"")+COUNTIF(D121,"&lt;&gt;"&amp;""))</f>
        <v>37</v>
      </c>
    </row>
    <row r="9" spans="1:14" s="190" customFormat="1" ht="10.35" customHeight="1" x14ac:dyDescent="0.25">
      <c r="A9" s="288"/>
      <c r="B9" s="288"/>
      <c r="D9" s="206"/>
      <c r="G9" s="260"/>
      <c r="N9" s="38"/>
    </row>
    <row r="10" spans="1:14" ht="10.35" customHeight="1" x14ac:dyDescent="0.2">
      <c r="A10" s="207"/>
      <c r="B10" s="207"/>
      <c r="D10" s="210"/>
      <c r="E10" s="207"/>
      <c r="F10" s="211"/>
      <c r="G10" s="260"/>
    </row>
    <row r="11" spans="1:14" s="218" customFormat="1" ht="35.1" customHeight="1" x14ac:dyDescent="0.25">
      <c r="A11" s="214" t="s">
        <v>287</v>
      </c>
      <c r="B11" s="214"/>
      <c r="C11" s="214"/>
      <c r="D11" s="215" t="s">
        <v>288</v>
      </c>
      <c r="E11" s="214"/>
      <c r="F11" s="216"/>
      <c r="G11" s="260"/>
      <c r="K11" s="38" t="s">
        <v>289</v>
      </c>
      <c r="L11" s="38" t="s">
        <v>290</v>
      </c>
      <c r="M11" s="38" t="s">
        <v>291</v>
      </c>
      <c r="N11" s="38" t="s">
        <v>18</v>
      </c>
    </row>
    <row r="12" spans="1:14" s="218" customFormat="1" ht="4.3499999999999996" customHeight="1" x14ac:dyDescent="0.25">
      <c r="A12" s="222"/>
      <c r="B12" s="222"/>
      <c r="D12" s="222"/>
      <c r="E12" s="222"/>
      <c r="F12" s="241"/>
      <c r="G12" s="217"/>
      <c r="K12" s="289"/>
      <c r="L12" s="289"/>
      <c r="M12" s="289"/>
      <c r="N12" s="289"/>
    </row>
    <row r="13" spans="1:14" s="218" customFormat="1" ht="30" customHeight="1" x14ac:dyDescent="0.25">
      <c r="A13" s="221" t="s">
        <v>292</v>
      </c>
      <c r="B13" s="208" t="s">
        <v>293</v>
      </c>
      <c r="D13" s="226" t="s">
        <v>294</v>
      </c>
      <c r="F13" s="263">
        <v>44855</v>
      </c>
      <c r="G13" s="264" t="str">
        <f ca="1">IF(AND(ISBLANK(F13),C13="x",$N$8&gt;0),"Attenzione: domanda a risposta obbligatoria",IF(ISBLANK(F13),"",IF(AND(F13&gt;=DATE([1]t1!$L$1-2,1,1),F13&lt;=TODAY()),"","Digitare una data non anteriore al 1 Gennaio "&amp;[1]t1!$L$1-1&amp;" (gg/mm/aaaa)")))</f>
        <v/>
      </c>
      <c r="K13" s="229" t="str">
        <f>LEFT(A13,3)</f>
        <v>GEN</v>
      </c>
      <c r="L13" s="229" t="str">
        <f>RIGHT(A13,3)</f>
        <v>353</v>
      </c>
      <c r="M13" s="229" t="str">
        <f>B13</f>
        <v>DATE</v>
      </c>
      <c r="N13" s="229" t="str">
        <f ca="1">IF(AND(F13&gt;=DATE([1]t1!$L$1-1,1,1),F13&lt;=TODAY()),"'"&amp;DAY(F13)&amp;"/"&amp;MONTH(F13)&amp;"/"&amp;YEAR(F13),"")</f>
        <v>'21/10/2022</v>
      </c>
    </row>
    <row r="14" spans="1:14" s="218" customFormat="1" ht="4.3499999999999996" customHeight="1" x14ac:dyDescent="0.25">
      <c r="A14" s="221"/>
      <c r="B14" s="231"/>
      <c r="D14" s="236"/>
      <c r="E14" s="222"/>
      <c r="F14" s="211"/>
      <c r="G14" s="265"/>
      <c r="I14" s="219"/>
      <c r="J14" s="220"/>
    </row>
    <row r="15" spans="1:14" s="218" customFormat="1" ht="30" customHeight="1" x14ac:dyDescent="0.25">
      <c r="A15" s="221" t="s">
        <v>295</v>
      </c>
      <c r="B15" s="208" t="s">
        <v>293</v>
      </c>
      <c r="D15" s="226" t="s">
        <v>296</v>
      </c>
      <c r="F15" s="263">
        <v>44858</v>
      </c>
      <c r="G15" s="264" t="str">
        <f ca="1">IF(AND(ISBLANK(F15),C15="x",$N$8&gt;0),"Attenzione: domanda a risposta obbligatoria",IF(ISBLANK(F15),"",IF(AND(F15&gt;=DATE([1]t1!$L$1-2,1,1),F15&lt;=TODAY()),"","Digitare una data non anteriore al 1 Gennaio "&amp;[1]t1!$L$1-1&amp;" (gg/mm/aaaa)")))</f>
        <v/>
      </c>
      <c r="K15" s="229" t="str">
        <f>LEFT(A15,3)</f>
        <v>GEN</v>
      </c>
      <c r="L15" s="229" t="str">
        <f>RIGHT(A15,3)</f>
        <v>354</v>
      </c>
      <c r="M15" s="229" t="str">
        <f>B15</f>
        <v>DATE</v>
      </c>
      <c r="N15" s="229" t="str">
        <f ca="1">IF(AND(F15&gt;=DATE([1]t1!$L$1-1,1,1),F15&lt;=TODAY()),"'"&amp;DAY(F15)&amp;"/"&amp;MONTH(F15)&amp;"/"&amp;YEAR(F15),"")</f>
        <v>'24/10/2022</v>
      </c>
    </row>
    <row r="16" spans="1:14" s="218" customFormat="1" ht="4.3499999999999996" customHeight="1" x14ac:dyDescent="0.25">
      <c r="A16" s="221"/>
      <c r="B16" s="208"/>
      <c r="D16" s="226"/>
      <c r="F16" s="266"/>
      <c r="G16" s="265"/>
      <c r="K16" s="229"/>
      <c r="L16" s="229"/>
      <c r="M16" s="229"/>
      <c r="N16" s="229"/>
    </row>
    <row r="17" spans="1:14" s="218" customFormat="1" ht="30" customHeight="1" x14ac:dyDescent="0.25">
      <c r="A17" s="221" t="s">
        <v>297</v>
      </c>
      <c r="B17" s="208" t="s">
        <v>293</v>
      </c>
      <c r="D17" s="226" t="s">
        <v>298</v>
      </c>
      <c r="F17" s="263"/>
      <c r="G17" s="264" t="str">
        <f ca="1">IF(AND(ISBLANK(F17),C17="x",$N$8&gt;0),"Attenzione: domanda a risposta obbligatoria",IF(ISBLANK(F17),"",IF(AND(F17&gt;=DATE([1]t1!$L$1-2,1,1),F17&lt;=TODAY()),"","Digitare una data non anteriore al 1 Gennaio "&amp;[1]t1!$L$1-1&amp;" (gg/mm/aaaa)")))</f>
        <v/>
      </c>
      <c r="K17" s="229" t="str">
        <f>LEFT(A17,3)</f>
        <v>GEN</v>
      </c>
      <c r="L17" s="229" t="str">
        <f>RIGHT(A17,3)</f>
        <v>355</v>
      </c>
      <c r="M17" s="229" t="str">
        <f>B17</f>
        <v>DATE</v>
      </c>
      <c r="N17" s="229" t="str">
        <f ca="1">IF(AND(F17&gt;=DATE([1]t1!$L$1-1,1,1),F17&lt;=TODAY()),"'"&amp;DAY(F17)&amp;"/"&amp;MONTH(F17)&amp;"/"&amp;YEAR(F17),"")</f>
        <v/>
      </c>
    </row>
    <row r="18" spans="1:14" s="218" customFormat="1" ht="4.3499999999999996" customHeight="1" x14ac:dyDescent="0.25">
      <c r="A18" s="221"/>
      <c r="B18" s="231"/>
      <c r="D18" s="222"/>
      <c r="E18" s="222"/>
      <c r="F18" s="211"/>
      <c r="G18" s="232"/>
      <c r="I18" s="219"/>
      <c r="J18" s="220"/>
    </row>
    <row r="19" spans="1:14" s="218" customFormat="1" ht="30" customHeight="1" x14ac:dyDescent="0.25">
      <c r="A19" s="221" t="s">
        <v>299</v>
      </c>
      <c r="B19" s="208" t="s">
        <v>261</v>
      </c>
      <c r="C19" s="225" t="s">
        <v>262</v>
      </c>
      <c r="D19" s="217" t="s">
        <v>300</v>
      </c>
      <c r="F19" s="227">
        <v>0</v>
      </c>
      <c r="G19" s="228" t="str">
        <f>IF(AND(ISBLANK(F19),C19="x",$N$8&gt;0),"Attenzione: domanda a risposta obbligatoria",IF(AND(SUM(F13:F17)&gt;0,G5="ok",F19&gt;0),"Attenzione, dato incoerente",IF(ISBLANK(F19),"",IF(ISNUMBER(F19),IF(F19-INT(F19)=0,"","  Errore ! Inserire un numero intero senza decimali"),"  Errore ! Inserire un numero intero senza decimali"))))</f>
        <v/>
      </c>
      <c r="K19" s="229" t="str">
        <f>LEFT(A19,3)</f>
        <v>GEN</v>
      </c>
      <c r="L19" s="229" t="str">
        <f>RIGHT(A19,3)</f>
        <v>195</v>
      </c>
      <c r="M19" s="229" t="str">
        <f>B19</f>
        <v>INT</v>
      </c>
      <c r="N19" s="229">
        <f>IF(ISNUMBER(F19),ROUND(F19,0),"")</f>
        <v>0</v>
      </c>
    </row>
    <row r="20" spans="1:14" s="218" customFormat="1" ht="4.3499999999999996" customHeight="1" x14ac:dyDescent="0.25">
      <c r="A20" s="267"/>
      <c r="B20" s="267"/>
      <c r="D20" s="222"/>
      <c r="E20" s="222"/>
      <c r="F20" s="241"/>
      <c r="G20" s="232"/>
    </row>
    <row r="21" spans="1:14" s="218" customFormat="1" ht="30" customHeight="1" x14ac:dyDescent="0.25">
      <c r="A21" s="214" t="s">
        <v>258</v>
      </c>
      <c r="B21" s="214"/>
      <c r="C21" s="214"/>
      <c r="D21" s="215" t="s">
        <v>259</v>
      </c>
      <c r="E21" s="214"/>
      <c r="F21" s="216"/>
      <c r="G21" s="232"/>
    </row>
    <row r="22" spans="1:14" s="218" customFormat="1" ht="4.3499999999999996" customHeight="1" x14ac:dyDescent="0.25">
      <c r="A22" s="222"/>
      <c r="B22" s="222"/>
      <c r="D22" s="222"/>
      <c r="E22" s="222"/>
      <c r="F22" s="241"/>
      <c r="G22" s="232"/>
    </row>
    <row r="23" spans="1:14" s="218" customFormat="1" ht="30" customHeight="1" x14ac:dyDescent="0.25">
      <c r="A23" s="223" t="s">
        <v>260</v>
      </c>
      <c r="B23" s="224" t="s">
        <v>261</v>
      </c>
      <c r="C23" s="225" t="s">
        <v>262</v>
      </c>
      <c r="D23" s="226" t="s">
        <v>263</v>
      </c>
      <c r="E23" s="151"/>
      <c r="F23" s="233">
        <v>232282</v>
      </c>
      <c r="G23" s="228" t="str">
        <f>IF(AND(ISBLANK(F23),C23="x",$N$8&gt;0),"Attenzione: domanda a risposta obbligatoria",IF(ISBLANK(F23),"",IF(ISNUMBER(F23),IF(F23-INT(F23)=0,"","  Errore ! Inserire un numero intero senza decimali"),"  Errore ! Inserire un numero intero senza decimali")))</f>
        <v/>
      </c>
      <c r="K23" s="229" t="str">
        <f>LEFT(A23,3)</f>
        <v>LEG</v>
      </c>
      <c r="L23" s="229" t="str">
        <f>RIGHT(A23,3)</f>
        <v>428</v>
      </c>
      <c r="M23" s="229" t="str">
        <f>B23</f>
        <v>INT</v>
      </c>
      <c r="N23" s="229">
        <f>IF(ISNUMBER(F23),ROUND(F23,0),"")</f>
        <v>232282</v>
      </c>
    </row>
    <row r="24" spans="1:14" s="218" customFormat="1" ht="3.75" customHeight="1" x14ac:dyDescent="0.25">
      <c r="A24" s="223"/>
      <c r="B24" s="223"/>
      <c r="D24" s="236"/>
      <c r="E24" s="222"/>
      <c r="F24" s="211"/>
      <c r="G24" s="232"/>
    </row>
    <row r="25" spans="1:14" s="268" customFormat="1" ht="30" customHeight="1" x14ac:dyDescent="0.25">
      <c r="A25" s="223" t="s">
        <v>301</v>
      </c>
      <c r="B25" s="224" t="s">
        <v>261</v>
      </c>
      <c r="D25" s="226" t="s">
        <v>302</v>
      </c>
      <c r="E25" s="151"/>
      <c r="F25" s="233">
        <v>0</v>
      </c>
      <c r="G25" s="228" t="str">
        <f>IF(AND(ISBLANK(F25),C25="x",$N$8&gt;0),"Attenzione: domanda a risposta obbligatoria",IF(ISBLANK(F25),"",IF(ISNUMBER(F25),IF(F25-INT(F25)=0,"","  Errore ! Inserire un numero intero senza decimali"),"  Errore ! Inserire un numero intero senza decimali")))</f>
        <v/>
      </c>
      <c r="K25" s="270" t="str">
        <f>LEFT(A25,3)</f>
        <v>LEG</v>
      </c>
      <c r="L25" s="270" t="str">
        <f>RIGHT(A25,3)</f>
        <v>429</v>
      </c>
      <c r="M25" s="270" t="str">
        <f>B25</f>
        <v>INT</v>
      </c>
      <c r="N25" s="270">
        <f>IF(ISNUMBER(F25),ROUND(F25,0),"")</f>
        <v>0</v>
      </c>
    </row>
    <row r="26" spans="1:14" s="268" customFormat="1" ht="4.3499999999999996" customHeight="1" x14ac:dyDescent="0.25">
      <c r="A26" s="271"/>
      <c r="B26" s="272"/>
      <c r="D26" s="271"/>
      <c r="E26" s="273"/>
      <c r="F26" s="274"/>
      <c r="G26" s="275"/>
    </row>
    <row r="27" spans="1:14" s="218" customFormat="1" ht="30" customHeight="1" x14ac:dyDescent="0.25">
      <c r="A27" s="223" t="s">
        <v>303</v>
      </c>
      <c r="B27" s="224" t="s">
        <v>261</v>
      </c>
      <c r="C27" s="290"/>
      <c r="D27" s="226" t="s">
        <v>361</v>
      </c>
      <c r="E27" s="151"/>
      <c r="F27" s="233">
        <v>0</v>
      </c>
      <c r="G27" s="228" t="str">
        <f>IF(AND(ISBLANK(F27),C27="x",$N$8&gt;0),"Attenzione: domanda a risposta obbligatoria",IF(ISBLANK(F27),"",IF(ISNUMBER(F27),IF(F27-INT(F27)=0,"","  Errore ! Inserire un numero intero senza decimali"),"  Errore ! Inserire un numero intero senza decimali")))</f>
        <v/>
      </c>
      <c r="K27" s="229" t="str">
        <f>LEFT(A27,3)</f>
        <v>LEG</v>
      </c>
      <c r="L27" s="229" t="str">
        <f>RIGHT(A27,3)</f>
        <v>452</v>
      </c>
      <c r="M27" s="229" t="str">
        <f>B27</f>
        <v>INT</v>
      </c>
      <c r="N27" s="229">
        <f>IF(ISNUMBER(F27),ROUND(F27,0),"")</f>
        <v>0</v>
      </c>
    </row>
    <row r="28" spans="1:14" s="268" customFormat="1" ht="4.3499999999999996" customHeight="1" x14ac:dyDescent="0.25">
      <c r="A28" s="271"/>
      <c r="B28" s="272"/>
      <c r="D28" s="271"/>
      <c r="E28" s="273"/>
      <c r="F28" s="274"/>
      <c r="G28" s="275"/>
    </row>
    <row r="29" spans="1:14" s="218" customFormat="1" ht="30" customHeight="1" x14ac:dyDescent="0.25">
      <c r="A29" s="223" t="s">
        <v>277</v>
      </c>
      <c r="B29" s="224" t="s">
        <v>261</v>
      </c>
      <c r="D29" s="226" t="s">
        <v>278</v>
      </c>
      <c r="E29" s="151"/>
      <c r="F29" s="233">
        <v>37843</v>
      </c>
      <c r="G29" s="228" t="str">
        <f>IF(AND(ISBLANK(F29),C29="x",$N$8&gt;0),"Attenzione: domanda a risposta obbligatoria",IF(ISBLANK(F29),"",IF(ISNUMBER(F29),IF(F29-INT(F29)=0,"","  Errore ! Inserire un numero intero senza decimali"),"  Errore ! Inserire un numero intero senza decimali")))</f>
        <v/>
      </c>
      <c r="K29" s="229" t="str">
        <f>LEFT(A29,3)</f>
        <v>LEG</v>
      </c>
      <c r="L29" s="229" t="str">
        <f>RIGHT(A29,3)</f>
        <v>398</v>
      </c>
      <c r="M29" s="229" t="str">
        <f>B29</f>
        <v>INT</v>
      </c>
      <c r="N29" s="229">
        <f>IF(ISNUMBER(F29),ROUND(F29,0),"")</f>
        <v>37843</v>
      </c>
    </row>
    <row r="30" spans="1:14" s="218" customFormat="1" ht="4.3499999999999996" customHeight="1" x14ac:dyDescent="0.25">
      <c r="A30" s="223"/>
      <c r="B30" s="223"/>
      <c r="D30" s="236"/>
      <c r="E30" s="222"/>
      <c r="F30" s="211"/>
      <c r="G30" s="232"/>
    </row>
    <row r="31" spans="1:14" s="218" customFormat="1" ht="30" customHeight="1" x14ac:dyDescent="0.25">
      <c r="A31" s="223" t="s">
        <v>362</v>
      </c>
      <c r="B31" s="224" t="s">
        <v>261</v>
      </c>
      <c r="D31" s="226" t="s">
        <v>363</v>
      </c>
      <c r="E31" s="151"/>
      <c r="F31" s="233">
        <v>19260</v>
      </c>
      <c r="G31" s="228" t="str">
        <f>IF(AND(ISBLANK(F31),C31="x",$N$8&gt;0),"Attenzione: domanda a risposta obbligatoria",IF(ISBLANK(F31),"",IF(ISNUMBER(F31),IF(F31-INT(F31)=0,"","  Errore ! Inserire un numero intero senza decimali"),"  Errore ! Inserire un numero intero senza decimali")))</f>
        <v/>
      </c>
      <c r="K31" s="229" t="str">
        <f>LEFT(A31,3)</f>
        <v>LEG</v>
      </c>
      <c r="L31" s="229" t="str">
        <f>RIGHT(A31,3)</f>
        <v>362</v>
      </c>
      <c r="M31" s="229" t="str">
        <f>B31</f>
        <v>INT</v>
      </c>
      <c r="N31" s="229">
        <f>IF(ISNUMBER(F31),ROUND(F31,0),"")</f>
        <v>19260</v>
      </c>
    </row>
    <row r="32" spans="1:14" s="218" customFormat="1" ht="4.3499999999999996" customHeight="1" x14ac:dyDescent="0.25">
      <c r="A32" s="223"/>
      <c r="B32" s="224"/>
      <c r="D32" s="226"/>
      <c r="E32" s="151"/>
      <c r="F32" s="291"/>
      <c r="G32" s="228"/>
      <c r="K32" s="229"/>
      <c r="L32" s="229"/>
      <c r="M32" s="229"/>
      <c r="N32" s="229"/>
    </row>
    <row r="33" spans="1:14" s="218" customFormat="1" ht="30" customHeight="1" x14ac:dyDescent="0.25">
      <c r="A33" s="223" t="s">
        <v>364</v>
      </c>
      <c r="B33" s="224" t="s">
        <v>261</v>
      </c>
      <c r="D33" s="226" t="s">
        <v>365</v>
      </c>
      <c r="E33" s="151"/>
      <c r="F33" s="233">
        <v>14056</v>
      </c>
      <c r="G33" s="228" t="str">
        <f>IF(AND(ISBLANK(F33),C33="x",$N$8&gt;0),"Attenzione: domanda a risposta obbligatoria",IF(ISBLANK(F33),"",IF(ISNUMBER(F33),IF(F33-INT(F33)=0,"","  Errore ! Inserire un numero intero senza decimali"),"  Errore ! Inserire un numero intero senza decimali")))</f>
        <v/>
      </c>
      <c r="K33" s="229" t="str">
        <f>LEFT(A33,3)</f>
        <v>LEG</v>
      </c>
      <c r="L33" s="229" t="str">
        <f>RIGHT(A33,3)</f>
        <v>364</v>
      </c>
      <c r="M33" s="229" t="str">
        <f>B33</f>
        <v>INT</v>
      </c>
      <c r="N33" s="229">
        <f>IF(ISNUMBER(F33),ROUND(F33,0),"")</f>
        <v>14056</v>
      </c>
    </row>
    <row r="34" spans="1:14" s="218" customFormat="1" ht="4.3499999999999996" customHeight="1" x14ac:dyDescent="0.25">
      <c r="A34" s="223"/>
      <c r="B34" s="223"/>
      <c r="D34" s="236"/>
      <c r="E34" s="236"/>
      <c r="F34" s="276"/>
      <c r="G34" s="232"/>
    </row>
    <row r="35" spans="1:14" s="218" customFormat="1" ht="30" customHeight="1" x14ac:dyDescent="0.25">
      <c r="A35" s="223" t="s">
        <v>305</v>
      </c>
      <c r="B35" s="224" t="s">
        <v>261</v>
      </c>
      <c r="D35" s="226" t="s">
        <v>306</v>
      </c>
      <c r="F35" s="227"/>
      <c r="G35" s="228" t="str">
        <f>IF(AND(ISBLANK(F35),C35="x",$N$8&gt;0),"Attenzione: domanda a risposta obbligatoria",IF(ISBLANK(F35),"",IF(ISNUMBER(F35),IF(F35-INT(F35)=0,"","  Errore ! Inserire un numero intero senza decimali"),"  Errore ! Inserire un numero intero senza decimali")))</f>
        <v/>
      </c>
      <c r="K35" s="229" t="str">
        <f>LEFT(A35,3)</f>
        <v>LEG</v>
      </c>
      <c r="L35" s="229" t="str">
        <f>RIGHT(A35,3)</f>
        <v>265</v>
      </c>
      <c r="M35" s="229" t="str">
        <f>B35</f>
        <v>INT</v>
      </c>
      <c r="N35" s="229" t="str">
        <f>IF(ISNUMBER(F35),ROUND(F35,0),"")</f>
        <v/>
      </c>
    </row>
    <row r="36" spans="1:14" s="218" customFormat="1" ht="4.3499999999999996" customHeight="1" x14ac:dyDescent="0.25">
      <c r="A36" s="267"/>
      <c r="B36" s="231"/>
      <c r="D36" s="222"/>
      <c r="E36" s="222"/>
      <c r="F36" s="241"/>
      <c r="G36" s="232"/>
      <c r="I36" s="219"/>
      <c r="J36" s="220"/>
    </row>
    <row r="37" spans="1:14" s="218" customFormat="1" ht="30" customHeight="1" x14ac:dyDescent="0.25">
      <c r="A37" s="214" t="s">
        <v>307</v>
      </c>
      <c r="B37" s="214"/>
      <c r="C37" s="214"/>
      <c r="D37" s="215" t="s">
        <v>308</v>
      </c>
      <c r="E37" s="214"/>
      <c r="F37" s="216"/>
      <c r="G37" s="232"/>
    </row>
    <row r="38" spans="1:14" s="218" customFormat="1" ht="4.3499999999999996" customHeight="1" x14ac:dyDescent="0.25">
      <c r="A38" s="222"/>
      <c r="B38" s="222"/>
      <c r="D38" s="222"/>
      <c r="E38" s="222"/>
      <c r="F38" s="241"/>
      <c r="G38" s="232"/>
    </row>
    <row r="39" spans="1:14" s="218" customFormat="1" ht="30" customHeight="1" x14ac:dyDescent="0.25">
      <c r="A39" s="221" t="s">
        <v>366</v>
      </c>
      <c r="B39" s="208" t="s">
        <v>261</v>
      </c>
      <c r="D39" s="217" t="s">
        <v>367</v>
      </c>
      <c r="F39" s="227">
        <v>1</v>
      </c>
      <c r="G39" s="228" t="str">
        <f>IF(AND(ISBLANK(F39),C39="x",$N$8&gt;0),"Attenzione: domanda a risposta obbligatoria",IF(ISBLANK(F39),"",IF(ISNUMBER(F39),IF(F39-INT(F39)=0,"","  Errore ! Inserire un numero intero senza decimali"),"  Errore ! Inserire un numero intero senza decimali")))</f>
        <v/>
      </c>
      <c r="K39" s="229" t="str">
        <f>LEFT(A39,3)</f>
        <v>ORG</v>
      </c>
      <c r="L39" s="229" t="str">
        <f>RIGHT(A39,3)</f>
        <v>145</v>
      </c>
      <c r="M39" s="229" t="str">
        <f>B39</f>
        <v>INT</v>
      </c>
      <c r="N39" s="229">
        <f>IF(ISNUMBER(F39),ROUND(F39,0),"")</f>
        <v>1</v>
      </c>
    </row>
    <row r="40" spans="1:14" s="218" customFormat="1" ht="4.3499999999999996" customHeight="1" x14ac:dyDescent="0.25">
      <c r="A40" s="267"/>
      <c r="B40" s="267"/>
      <c r="D40" s="222"/>
      <c r="E40" s="222"/>
      <c r="F40" s="211"/>
      <c r="G40" s="232"/>
    </row>
    <row r="41" spans="1:14" s="218" customFormat="1" ht="30" customHeight="1" x14ac:dyDescent="0.25">
      <c r="A41" s="221" t="s">
        <v>317</v>
      </c>
      <c r="B41" s="208" t="s">
        <v>261</v>
      </c>
      <c r="D41" s="217" t="s">
        <v>368</v>
      </c>
      <c r="F41" s="227">
        <v>12900</v>
      </c>
      <c r="G41" s="228" t="str">
        <f>IF(AND(ISBLANK(F41),C41="x",$N$8&gt;0),"Attenzione: domanda a risposta obbligatoria",IF(ISBLANK(F41),"",IF(ISNUMBER(F41),IF(F41-INT(F41)=0,"","  Errore ! Inserire un numero intero senza decimali"),"  Errore ! Inserire un numero intero senza decimali")))</f>
        <v/>
      </c>
      <c r="K41" s="229" t="str">
        <f>LEFT(A43,3)</f>
        <v>ORG</v>
      </c>
      <c r="L41" s="229" t="str">
        <f>RIGHT(A41,3)</f>
        <v>136</v>
      </c>
      <c r="M41" s="229" t="str">
        <f>B43</f>
        <v>INT</v>
      </c>
      <c r="N41" s="229">
        <f>IF(ISNUMBER(F41),ROUND(F41,0),"")</f>
        <v>12900</v>
      </c>
    </row>
    <row r="42" spans="1:14" s="218" customFormat="1" ht="4.3499999999999996" customHeight="1" x14ac:dyDescent="0.25">
      <c r="A42" s="221"/>
      <c r="B42" s="221"/>
      <c r="D42" s="222"/>
      <c r="E42" s="222"/>
      <c r="F42" s="211"/>
      <c r="G42" s="232"/>
    </row>
    <row r="43" spans="1:14" s="218" customFormat="1" ht="30" customHeight="1" x14ac:dyDescent="0.25">
      <c r="A43" s="221" t="s">
        <v>369</v>
      </c>
      <c r="B43" s="208" t="s">
        <v>261</v>
      </c>
      <c r="D43" s="217" t="s">
        <v>370</v>
      </c>
      <c r="F43" s="227">
        <v>0</v>
      </c>
      <c r="G43" s="228" t="str">
        <f>IF(AND(ISBLANK(F43),C43="x",$N$8&gt;0),"Attenzione: domanda a risposta obbligatoria",IF(ISBLANK(F43),"",IF(ISNUMBER(F43),IF(F43-INT(F43)=0,"","  Errore ! Inserire un numero intero senza decimali"),"  Errore ! Inserire un numero intero senza decimali")))</f>
        <v/>
      </c>
      <c r="K43" s="229" t="str">
        <f>LEFT(A51,3)</f>
        <v>ORG</v>
      </c>
      <c r="L43" s="229" t="str">
        <f>RIGHT(A43,3)</f>
        <v>160</v>
      </c>
      <c r="M43" s="229" t="str">
        <f>B51</f>
        <v>INT</v>
      </c>
      <c r="N43" s="229">
        <f>IF(ISNUMBER(F43),ROUND(F43,0),"")</f>
        <v>0</v>
      </c>
    </row>
    <row r="44" spans="1:14" s="218" customFormat="1" ht="4.3499999999999996" customHeight="1" x14ac:dyDescent="0.25">
      <c r="A44" s="221"/>
      <c r="B44" s="221"/>
      <c r="D44" s="222"/>
      <c r="E44" s="222"/>
      <c r="F44" s="211"/>
      <c r="G44" s="232"/>
    </row>
    <row r="45" spans="1:14" s="218" customFormat="1" ht="30" customHeight="1" x14ac:dyDescent="0.25">
      <c r="A45" s="221" t="s">
        <v>321</v>
      </c>
      <c r="B45" s="208" t="s">
        <v>261</v>
      </c>
      <c r="D45" s="217" t="s">
        <v>371</v>
      </c>
      <c r="F45" s="227">
        <v>7500</v>
      </c>
      <c r="G45" s="228" t="str">
        <f>IF(AND(ISBLANK(F45),C45="x",$N$8&gt;0),"Attenzione: domanda a risposta obbligatoria",IF(ISBLANK(F45),"",IF(ISNUMBER(F45),IF(F45-INT(F45)=0,"","  Errore ! Inserire un numero intero senza decimali"),"  Errore ! Inserire un numero intero senza decimali")))</f>
        <v/>
      </c>
      <c r="K45" s="229" t="str">
        <f>LEFT(A47,3)</f>
        <v>ORG</v>
      </c>
      <c r="L45" s="229" t="str">
        <f>RIGHT(A45,3)</f>
        <v>179</v>
      </c>
      <c r="M45" s="229" t="str">
        <f>B47</f>
        <v>INT</v>
      </c>
      <c r="N45" s="229">
        <f>IF(ISNUMBER(F45),ROUND(F45,0),"")</f>
        <v>7500</v>
      </c>
    </row>
    <row r="46" spans="1:14" s="218" customFormat="1" ht="4.3499999999999996" customHeight="1" x14ac:dyDescent="0.25">
      <c r="A46" s="221"/>
      <c r="B46" s="221"/>
      <c r="D46" s="222"/>
      <c r="E46" s="222"/>
      <c r="F46" s="211"/>
      <c r="G46" s="232"/>
    </row>
    <row r="47" spans="1:14" s="218" customFormat="1" ht="30" customHeight="1" x14ac:dyDescent="0.25">
      <c r="A47" s="223" t="s">
        <v>372</v>
      </c>
      <c r="B47" s="208" t="s">
        <v>261</v>
      </c>
      <c r="D47" s="217" t="s">
        <v>373</v>
      </c>
      <c r="F47" s="227">
        <v>4</v>
      </c>
      <c r="G47" s="228" t="str">
        <f>IF(AND(ISBLANK(F47),C47="x",$N$8&gt;0),"Attenzione: domanda a risposta obbligatoria",IF(ISBLANK(F47),"",IF(ISNUMBER(F47),IF(F47-INT(F47)=0,"","  Errore ! Inserire un numero intero senza decimali"),"  Errore ! Inserire un numero intero senza decimali")))</f>
        <v/>
      </c>
      <c r="K47" s="229" t="str">
        <f>LEFT(A41,3)</f>
        <v>ORG</v>
      </c>
      <c r="L47" s="229" t="str">
        <f>RIGHT(A47,3)</f>
        <v>154</v>
      </c>
      <c r="M47" s="229" t="str">
        <f>B41</f>
        <v>INT</v>
      </c>
      <c r="N47" s="229">
        <f>IF(ISNUMBER(F47),ROUND(F47,0),"")</f>
        <v>4</v>
      </c>
    </row>
    <row r="48" spans="1:14" s="218" customFormat="1" ht="4.3499999999999996" customHeight="1" x14ac:dyDescent="0.25">
      <c r="A48" s="221"/>
      <c r="B48" s="221"/>
      <c r="D48" s="222"/>
      <c r="E48" s="222"/>
      <c r="F48" s="211"/>
      <c r="G48" s="232"/>
    </row>
    <row r="49" spans="1:14" s="218" customFormat="1" ht="30" customHeight="1" x14ac:dyDescent="0.25">
      <c r="A49" s="221" t="s">
        <v>325</v>
      </c>
      <c r="B49" s="208" t="s">
        <v>261</v>
      </c>
      <c r="D49" s="217" t="s">
        <v>374</v>
      </c>
      <c r="F49" s="227">
        <v>9500</v>
      </c>
      <c r="G49" s="228" t="str">
        <f>IF(AND(ISBLANK(F49),C49="x",$N$8&gt;0),"Attenzione: domanda a risposta obbligatoria",IF(ISBLANK(F49),"",IF(ISNUMBER(F49),IF(F49-INT(F49)=0,"","  Errore ! Inserire un numero intero senza decimali"),"  Errore ! Inserire un numero intero senza decimali")))</f>
        <v/>
      </c>
      <c r="K49" s="229" t="str">
        <f>LEFT(A45,3)</f>
        <v>ORG</v>
      </c>
      <c r="L49" s="229" t="str">
        <f>RIGHT(A49,3)</f>
        <v>161</v>
      </c>
      <c r="M49" s="229" t="str">
        <f>B45</f>
        <v>INT</v>
      </c>
      <c r="N49" s="229">
        <f>IF(ISNUMBER(F49),ROUND(F49,0),"")</f>
        <v>9500</v>
      </c>
    </row>
    <row r="50" spans="1:14" s="218" customFormat="1" ht="4.3499999999999996" customHeight="1" x14ac:dyDescent="0.25">
      <c r="A50" s="221"/>
      <c r="B50" s="221"/>
      <c r="D50" s="222"/>
      <c r="E50" s="222"/>
      <c r="F50" s="211"/>
      <c r="G50" s="232"/>
    </row>
    <row r="51" spans="1:14" s="218" customFormat="1" ht="30" customHeight="1" x14ac:dyDescent="0.25">
      <c r="A51" s="223" t="s">
        <v>375</v>
      </c>
      <c r="B51" s="224" t="s">
        <v>261</v>
      </c>
      <c r="C51" s="290"/>
      <c r="D51" s="226" t="s">
        <v>376</v>
      </c>
      <c r="F51" s="227">
        <v>0</v>
      </c>
      <c r="G51" s="228" t="str">
        <f>IF(AND(ISBLANK(F51),C51="x",$N$8&gt;0),"Attenzione: domanda a risposta obbligatoria",IF(ISBLANK(F51),"",IF(ISNUMBER(F51),IF(F51-INT(F51)=0,"","  Errore ! Inserire un numero intero senza decimali"),"  Errore ! Inserire un numero intero senza decimali")))</f>
        <v/>
      </c>
      <c r="K51" s="229" t="str">
        <f>LEFT(A49,3)</f>
        <v>ORG</v>
      </c>
      <c r="L51" s="229" t="str">
        <f>RIGHT(A51,3)</f>
        <v>453</v>
      </c>
      <c r="M51" s="229" t="str">
        <f>B49</f>
        <v>INT</v>
      </c>
      <c r="N51" s="229">
        <f>IF(ISNUMBER(F51),ROUND(F51,0),"")</f>
        <v>0</v>
      </c>
    </row>
    <row r="52" spans="1:14" s="218" customFormat="1" ht="4.3499999999999996" customHeight="1" x14ac:dyDescent="0.25">
      <c r="A52" s="221"/>
      <c r="B52" s="221"/>
      <c r="D52" s="222"/>
      <c r="E52" s="222"/>
      <c r="F52" s="211"/>
      <c r="G52" s="232"/>
    </row>
    <row r="53" spans="1:14" s="218" customFormat="1" ht="30" customHeight="1" x14ac:dyDescent="0.25">
      <c r="A53" s="223" t="s">
        <v>377</v>
      </c>
      <c r="B53" s="224" t="s">
        <v>261</v>
      </c>
      <c r="C53" s="290"/>
      <c r="D53" s="226" t="s">
        <v>378</v>
      </c>
      <c r="F53" s="227">
        <v>0</v>
      </c>
      <c r="G53" s="228" t="str">
        <f>IF(AND(ISBLANK(F53),C53="x",$N$8&gt;0),"Attenzione: domanda a risposta obbligatoria",IF(ISBLANK(F53),"",IF(ISNUMBER(F53),IF(F53-INT(F53)=0,"","  Errore ! Inserire un numero intero senza decimali"),"  Errore ! Inserire un numero intero senza decimali")))</f>
        <v/>
      </c>
      <c r="K53" s="229" t="str">
        <f>LEFT(A53,3)</f>
        <v>ORG</v>
      </c>
      <c r="L53" s="229" t="str">
        <f>RIGHT(A53,3)</f>
        <v>454</v>
      </c>
      <c r="M53" s="229" t="str">
        <f>B53</f>
        <v>INT</v>
      </c>
      <c r="N53" s="229">
        <f>IF(ISNUMBER(F53),ROUND(F53,0),"")</f>
        <v>0</v>
      </c>
    </row>
    <row r="54" spans="1:14" s="218" customFormat="1" ht="4.3499999999999996" customHeight="1" x14ac:dyDescent="0.25">
      <c r="A54" s="221"/>
      <c r="B54" s="221"/>
      <c r="D54" s="222"/>
      <c r="E54" s="222"/>
      <c r="F54" s="211"/>
      <c r="G54" s="232"/>
    </row>
    <row r="55" spans="1:14" s="218" customFormat="1" ht="30" customHeight="1" x14ac:dyDescent="0.25">
      <c r="A55" s="223" t="s">
        <v>379</v>
      </c>
      <c r="B55" s="224" t="s">
        <v>261</v>
      </c>
      <c r="D55" s="226" t="s">
        <v>380</v>
      </c>
      <c r="E55" s="151"/>
      <c r="F55" s="233">
        <v>15</v>
      </c>
      <c r="G55" s="228" t="str">
        <f>IF(AND(ISBLANK(F55),C55="x",$N$8&gt;0),"Attenzione: domanda a risposta obbligatoria",IF(ISBLANK(F55),"",IF(ISNUMBER(F55),IF(F55-INT(F55)=0,"","  Errore ! Inserire un numero intero senza decimali"),"  Errore ! Inserire un numero intero senza decimali")))</f>
        <v/>
      </c>
      <c r="K55" s="229" t="str">
        <f>LEFT(A55,3)</f>
        <v>ORG</v>
      </c>
      <c r="L55" s="229" t="str">
        <f>RIGHT(A55,3)</f>
        <v>366</v>
      </c>
      <c r="M55" s="229" t="str">
        <f>B55</f>
        <v>INT</v>
      </c>
      <c r="N55" s="229">
        <f>IF(ISNUMBER(F55),ROUND(F55,0),"")</f>
        <v>15</v>
      </c>
    </row>
    <row r="56" spans="1:14" s="218" customFormat="1" ht="4.3499999999999996" customHeight="1" x14ac:dyDescent="0.25">
      <c r="A56" s="221"/>
      <c r="B56" s="221"/>
      <c r="D56" s="222"/>
      <c r="E56" s="222"/>
      <c r="F56" s="211"/>
      <c r="G56" s="232"/>
    </row>
    <row r="57" spans="1:14" s="218" customFormat="1" ht="30" customHeight="1" x14ac:dyDescent="0.25">
      <c r="A57" s="214" t="s">
        <v>381</v>
      </c>
      <c r="B57" s="214"/>
      <c r="C57" s="214"/>
      <c r="D57" s="215" t="s">
        <v>382</v>
      </c>
      <c r="E57" s="214"/>
      <c r="F57" s="216"/>
      <c r="G57" s="228"/>
    </row>
    <row r="58" spans="1:14" s="218" customFormat="1" ht="4.3499999999999996" customHeight="1" x14ac:dyDescent="0.25">
      <c r="A58" s="222"/>
      <c r="B58" s="222"/>
      <c r="D58" s="222"/>
      <c r="E58" s="222"/>
      <c r="F58" s="241"/>
      <c r="G58" s="232"/>
    </row>
    <row r="59" spans="1:14" s="218" customFormat="1" ht="30" customHeight="1" x14ac:dyDescent="0.25">
      <c r="A59" s="223" t="s">
        <v>383</v>
      </c>
      <c r="B59" s="224" t="s">
        <v>340</v>
      </c>
      <c r="D59" s="226" t="s">
        <v>384</v>
      </c>
      <c r="F59" s="279" t="s">
        <v>385</v>
      </c>
      <c r="G59" s="228" t="str">
        <f>IF(AND(ISBLANK(F59),C59="x",$N$8&gt;0),"Attenzione: domanda a risposta obbligatoria",IF(ISBLANK(F59),"",IF(AND(LEN(F59)=1,OR(UPPER(F59)="N",UPPER(F59)="S")),"",IF(ISBLANK(F59),"","  Errore ! Inserire S o N"))))</f>
        <v/>
      </c>
      <c r="K59" s="229" t="str">
        <f>LEFT(A59,3)</f>
        <v>PEO</v>
      </c>
      <c r="L59" s="229" t="str">
        <f>RIGHT(A59,3)</f>
        <v>374</v>
      </c>
      <c r="M59" s="229" t="str">
        <f>B59</f>
        <v>FLAG</v>
      </c>
      <c r="N59" s="229" t="str">
        <f>IF(AND(LEN(F59)=1,OR(UPPER(F59)="N",UPPER(F59)="S")),UPPER(F59),"")</f>
        <v>S</v>
      </c>
    </row>
    <row r="60" spans="1:14" s="218" customFormat="1" ht="4.3499999999999996" customHeight="1" x14ac:dyDescent="0.25">
      <c r="A60" s="221"/>
      <c r="B60" s="221"/>
      <c r="D60" s="222"/>
      <c r="E60" s="222"/>
      <c r="F60" s="211"/>
      <c r="G60" s="232"/>
    </row>
    <row r="61" spans="1:14" s="218" customFormat="1" ht="30" customHeight="1" x14ac:dyDescent="0.25">
      <c r="A61" s="221" t="s">
        <v>386</v>
      </c>
      <c r="B61" s="208" t="s">
        <v>261</v>
      </c>
      <c r="D61" s="217" t="s">
        <v>387</v>
      </c>
      <c r="F61" s="227">
        <v>17</v>
      </c>
      <c r="G61" s="228" t="str">
        <f>IF(AND(ISBLANK(F61),C61="x",$N$8&gt;0),"Attenzione: domanda a risposta obbligatoria",IF(ISBLANK(F61),"",IF(ISNUMBER(F61),IF(F61-INT(F61)=0,"","  Errore ! Inserire un numero intero senza decimali"),"  Errore ! Inserire un numero intero senza decimali")))</f>
        <v/>
      </c>
      <c r="K61" s="229" t="str">
        <f>LEFT(A61,3)</f>
        <v>PEO</v>
      </c>
      <c r="L61" s="229" t="str">
        <f>RIGHT(A61,3)</f>
        <v>111</v>
      </c>
      <c r="M61" s="229" t="str">
        <f>B61</f>
        <v>INT</v>
      </c>
      <c r="N61" s="229">
        <f>IF(ISNUMBER(F61),ROUND(F61,0),"")</f>
        <v>17</v>
      </c>
    </row>
    <row r="62" spans="1:14" s="218" customFormat="1" ht="4.3499999999999996" customHeight="1" x14ac:dyDescent="0.25">
      <c r="A62" s="221"/>
      <c r="B62" s="221"/>
      <c r="D62" s="222"/>
      <c r="E62" s="222"/>
      <c r="F62" s="211"/>
      <c r="G62" s="232"/>
    </row>
    <row r="63" spans="1:14" s="218" customFormat="1" ht="30" customHeight="1" x14ac:dyDescent="0.25">
      <c r="A63" s="221" t="s">
        <v>388</v>
      </c>
      <c r="B63" s="208" t="s">
        <v>261</v>
      </c>
      <c r="D63" s="217" t="s">
        <v>389</v>
      </c>
      <c r="F63" s="227">
        <v>4</v>
      </c>
      <c r="G63" s="228" t="str">
        <f>IF(AND(ISBLANK(F63),C63="x",$N$8&gt;0),"Attenzione: domanda a risposta obbligatoria",IF(ISBLANK(F63),"",IF(ISNUMBER(F63),IF(F63-INT(F63)=0,"","  Errore ! Inserire un numero intero senza decimali"),"  Errore ! Inserire un numero intero senza decimali")))</f>
        <v/>
      </c>
      <c r="K63" s="229" t="str">
        <f>LEFT(A63,3)</f>
        <v>PEO</v>
      </c>
      <c r="L63" s="229" t="str">
        <f>RIGHT(A63,3)</f>
        <v>188</v>
      </c>
      <c r="M63" s="229" t="str">
        <f>B63</f>
        <v>INT</v>
      </c>
      <c r="N63" s="229">
        <f>IF(ISNUMBER(F63),ROUND(F63,0),"")</f>
        <v>4</v>
      </c>
    </row>
    <row r="64" spans="1:14" s="218" customFormat="1" ht="4.3499999999999996" customHeight="1" x14ac:dyDescent="0.25">
      <c r="A64" s="221"/>
      <c r="B64" s="221"/>
      <c r="D64" s="222"/>
      <c r="E64" s="222"/>
      <c r="F64" s="211"/>
      <c r="G64" s="232"/>
    </row>
    <row r="65" spans="1:14" s="218" customFormat="1" ht="30" customHeight="1" x14ac:dyDescent="0.25">
      <c r="A65" s="221" t="s">
        <v>390</v>
      </c>
      <c r="B65" s="208" t="s">
        <v>340</v>
      </c>
      <c r="D65" s="226" t="s">
        <v>391</v>
      </c>
      <c r="F65" s="279" t="s">
        <v>385</v>
      </c>
      <c r="G65" s="228" t="str">
        <f>IF(AND(ISBLANK(F65),C65="x",$N$8&gt;0),"Attenzione: domanda a risposta obbligatoria",IF(ISBLANK(F65),"",IF(AND(LEN(F65)=1,OR(UPPER(F65)="N",UPPER(F65)="S")),"",IF(ISBLANK(F65),"","  Errore ! Inserire S o N"))))</f>
        <v/>
      </c>
      <c r="K65" s="229" t="str">
        <f>LEFT(A65,3)</f>
        <v>PEO</v>
      </c>
      <c r="L65" s="229" t="str">
        <f>RIGHT(A65,3)</f>
        <v>119</v>
      </c>
      <c r="M65" s="229" t="str">
        <f>B65</f>
        <v>FLAG</v>
      </c>
      <c r="N65" s="229" t="str">
        <f>IF(AND(LEN(F65)=1,OR(UPPER(F65)="N",UPPER(F65)="S")),UPPER(F65),"")</f>
        <v>S</v>
      </c>
    </row>
    <row r="66" spans="1:14" s="218" customFormat="1" ht="4.3499999999999996" customHeight="1" x14ac:dyDescent="0.25">
      <c r="A66" s="221"/>
      <c r="B66" s="221"/>
      <c r="D66" s="222"/>
      <c r="E66" s="222"/>
      <c r="F66" s="211"/>
      <c r="G66" s="232"/>
    </row>
    <row r="67" spans="1:14" s="290" customFormat="1" ht="30" customHeight="1" x14ac:dyDescent="0.25">
      <c r="A67" s="292" t="s">
        <v>392</v>
      </c>
      <c r="B67" s="293" t="s">
        <v>340</v>
      </c>
      <c r="C67" s="294"/>
      <c r="D67" s="295" t="s">
        <v>393</v>
      </c>
      <c r="F67" s="296" t="s">
        <v>385</v>
      </c>
      <c r="G67" s="228" t="str">
        <f>IF(AND(ISBLANK(F67),C67="x",$N$8&gt;0),"Attenzione: domanda a risposta obbligatoria",IF(ISBLANK(F67),"",IF(AND(LEN(F67)=1,OR(UPPER(F67)="N",UPPER(F67)="S")),"",IF(ISBLANK(F67),"","  Errore ! Inserire S o N"))))</f>
        <v/>
      </c>
      <c r="K67" s="278" t="str">
        <f>LEFT(A67,3)</f>
        <v>PEO</v>
      </c>
      <c r="L67" s="278" t="str">
        <f>RIGHT(A67,3)</f>
        <v>473</v>
      </c>
      <c r="M67" s="278" t="str">
        <f>B67</f>
        <v>FLAG</v>
      </c>
      <c r="N67" s="297" t="str">
        <f>IF(AND(LEN(F67)=1,OR(UPPER(F67)="N",UPPER(F67)="S")),UPPER(F67),"")</f>
        <v>S</v>
      </c>
    </row>
    <row r="68" spans="1:14" s="218" customFormat="1" ht="4.3499999999999996" customHeight="1" x14ac:dyDescent="0.25">
      <c r="A68" s="221"/>
      <c r="B68" s="221"/>
      <c r="D68" s="222"/>
      <c r="E68" s="222"/>
      <c r="F68" s="211"/>
      <c r="G68" s="232"/>
    </row>
    <row r="69" spans="1:14" s="218" customFormat="1" ht="30" customHeight="1" x14ac:dyDescent="0.25">
      <c r="A69" s="221" t="s">
        <v>394</v>
      </c>
      <c r="B69" s="208" t="s">
        <v>261</v>
      </c>
      <c r="D69" s="217" t="s">
        <v>395</v>
      </c>
      <c r="F69" s="227">
        <v>3613</v>
      </c>
      <c r="G69" s="228" t="str">
        <f>IF(AND(ISBLANK(F69),C69="x",$N$8&gt;0),"Attenzione: domanda a risposta obbligatoria",IF(ISBLANK(F69),"",IF(ISNUMBER(F69),IF(F69-INT(F69)=0,"","  Errore ! Inserire un numero intero senza decimali"),"  Errore ! Inserire un numero intero senza decimali")))</f>
        <v/>
      </c>
      <c r="K69" s="229" t="str">
        <f>LEFT(A69,3)</f>
        <v>PEO</v>
      </c>
      <c r="L69" s="229" t="str">
        <f>RIGHT(A69,3)</f>
        <v>133</v>
      </c>
      <c r="M69" s="229" t="str">
        <f>B69</f>
        <v>INT</v>
      </c>
      <c r="N69" s="229">
        <f>IF(ISNUMBER(F69),ROUND(F69,0),"")</f>
        <v>3613</v>
      </c>
    </row>
    <row r="70" spans="1:14" s="218" customFormat="1" ht="4.3499999999999996" customHeight="1" x14ac:dyDescent="0.25">
      <c r="A70" s="267"/>
      <c r="B70" s="267"/>
      <c r="D70" s="222"/>
      <c r="E70" s="222"/>
      <c r="F70" s="241"/>
      <c r="G70" s="232"/>
    </row>
    <row r="71" spans="1:14" s="218" customFormat="1" ht="30" customHeight="1" x14ac:dyDescent="0.25">
      <c r="A71" s="214" t="s">
        <v>331</v>
      </c>
      <c r="B71" s="214"/>
      <c r="C71" s="214"/>
      <c r="D71" s="215" t="s">
        <v>332</v>
      </c>
      <c r="E71" s="214"/>
      <c r="F71" s="216"/>
      <c r="G71" s="228"/>
    </row>
    <row r="72" spans="1:14" s="218" customFormat="1" ht="4.3499999999999996" customHeight="1" x14ac:dyDescent="0.25">
      <c r="A72" s="222"/>
      <c r="B72" s="222"/>
      <c r="D72" s="222"/>
      <c r="E72" s="222"/>
      <c r="F72" s="241"/>
      <c r="G72" s="232"/>
    </row>
    <row r="73" spans="1:14" s="218" customFormat="1" ht="30" customHeight="1" x14ac:dyDescent="0.25">
      <c r="A73" s="223" t="s">
        <v>396</v>
      </c>
      <c r="B73" s="224" t="s">
        <v>340</v>
      </c>
      <c r="D73" s="226" t="s">
        <v>397</v>
      </c>
      <c r="F73" s="279" t="s">
        <v>385</v>
      </c>
      <c r="G73" s="228" t="str">
        <f>IF(AND(ISBLANK(F73),C73="x",$N$8&gt;0),"Attenzione: domanda a risposta obbligatoria",IF(ISBLANK(F73),"",IF(AND(LEN(F73)=1,OR(UPPER(F73)="N",UPPER(F73)="S")),"",IF(ISBLANK(F73),"","  Errore ! Inserire S o N"))))</f>
        <v/>
      </c>
      <c r="K73" s="229" t="str">
        <f>LEFT(A73,3)</f>
        <v>PRD</v>
      </c>
      <c r="L73" s="229" t="str">
        <f>RIGHT(A73,3)</f>
        <v>367</v>
      </c>
      <c r="M73" s="229" t="str">
        <f>B73</f>
        <v>FLAG</v>
      </c>
      <c r="N73" s="229" t="str">
        <f>IF(AND(LEN(F73)=1,OR(UPPER(F73)="N",UPPER(F73)="S")),UPPER(F73),"")</f>
        <v>S</v>
      </c>
    </row>
    <row r="74" spans="1:14" s="218" customFormat="1" ht="4.3499999999999996" customHeight="1" x14ac:dyDescent="0.25">
      <c r="A74" s="223"/>
      <c r="B74" s="223"/>
      <c r="D74" s="236"/>
      <c r="E74" s="222"/>
      <c r="F74" s="211"/>
      <c r="G74" s="232"/>
    </row>
    <row r="75" spans="1:14" s="218" customFormat="1" ht="30" customHeight="1" x14ac:dyDescent="0.25">
      <c r="A75" s="223" t="s">
        <v>398</v>
      </c>
      <c r="B75" s="224" t="s">
        <v>340</v>
      </c>
      <c r="D75" s="226" t="s">
        <v>399</v>
      </c>
      <c r="F75" s="279" t="s">
        <v>400</v>
      </c>
      <c r="G75" s="228" t="str">
        <f>IF(AND(ISBLANK(F75),C75="x",$N$8&gt;0),"Attenzione: domanda a risposta obbligatoria",IF(ISBLANK(F75),"",IF(AND(LEN(F75)=1,OR(UPPER(F75)="N",UPPER(F75)="S")),"",IF(ISBLANK(F75),"","  Errore ! Inserire S o N"))))</f>
        <v/>
      </c>
      <c r="K75" s="229" t="str">
        <f>LEFT(A75,3)</f>
        <v>PRD</v>
      </c>
      <c r="L75" s="229" t="str">
        <f>RIGHT(A75,3)</f>
        <v>455</v>
      </c>
      <c r="M75" s="229" t="str">
        <f>B75</f>
        <v>FLAG</v>
      </c>
      <c r="N75" s="229" t="str">
        <f>IF(AND(LEN(F75)=1,OR(UPPER(F75)="N",UPPER(F75)="S")),UPPER(F75),"")</f>
        <v>N</v>
      </c>
    </row>
    <row r="76" spans="1:14" s="218" customFormat="1" ht="4.3499999999999996" customHeight="1" x14ac:dyDescent="0.25">
      <c r="A76" s="223"/>
      <c r="B76" s="223"/>
      <c r="D76" s="236"/>
      <c r="E76" s="222"/>
      <c r="F76" s="211"/>
      <c r="G76" s="232"/>
    </row>
    <row r="77" spans="1:14" s="218" customFormat="1" ht="30" customHeight="1" x14ac:dyDescent="0.25">
      <c r="A77" s="223" t="s">
        <v>401</v>
      </c>
      <c r="B77" s="224" t="s">
        <v>261</v>
      </c>
      <c r="D77" s="226" t="s">
        <v>402</v>
      </c>
      <c r="F77" s="227">
        <v>0</v>
      </c>
      <c r="G77" s="228" t="str">
        <f>IF(AND(ISBLANK(F77),C77="x",$N$8&gt;0),"Attenzione: domanda a risposta obbligatoria",IF(ISBLANK(F77),"",IF(ISNUMBER(F77),IF(F77-INT(F77)=0,"","  Errore ! Inserire un numero intero senza decimali"),"  Errore ! Inserire un numero intero senza decimali")))</f>
        <v/>
      </c>
      <c r="K77" s="229" t="str">
        <f>LEFT(A77,3)</f>
        <v>PRD</v>
      </c>
      <c r="L77" s="229" t="str">
        <f>RIGHT(A77,3)</f>
        <v>456</v>
      </c>
      <c r="M77" s="229" t="str">
        <f>B77</f>
        <v>INT</v>
      </c>
      <c r="N77" s="229">
        <f>IF(ISNUMBER(F77),ROUND(F77,0),"")</f>
        <v>0</v>
      </c>
    </row>
    <row r="78" spans="1:14" s="218" customFormat="1" ht="4.3499999999999996" customHeight="1" x14ac:dyDescent="0.25">
      <c r="A78" s="223"/>
      <c r="B78" s="223"/>
      <c r="D78" s="236"/>
      <c r="E78" s="222"/>
      <c r="F78" s="211"/>
      <c r="G78" s="232"/>
    </row>
    <row r="79" spans="1:14" s="218" customFormat="1" ht="30" customHeight="1" x14ac:dyDescent="0.25">
      <c r="A79" s="223" t="s">
        <v>403</v>
      </c>
      <c r="B79" s="224" t="s">
        <v>261</v>
      </c>
      <c r="D79" s="226" t="s">
        <v>404</v>
      </c>
      <c r="F79" s="227">
        <v>0</v>
      </c>
      <c r="G79" s="228" t="str">
        <f>IF(AND(ISBLANK(F79),C79="x",$N$8&gt;0),"Attenzione: domanda a risposta obbligatoria",IF(ISBLANK(F79),"",IF(ISNUMBER(F79),IF(F79-INT(F79)=0,"","  Errore ! Inserire un numero intero senza decimali"),"  Errore ! Inserire un numero intero senza decimali")))</f>
        <v/>
      </c>
      <c r="K79" s="229" t="str">
        <f>LEFT(A79,3)</f>
        <v>PRD</v>
      </c>
      <c r="L79" s="229" t="str">
        <f>RIGHT(A79,3)</f>
        <v>457</v>
      </c>
      <c r="M79" s="229" t="str">
        <f>B79</f>
        <v>INT</v>
      </c>
      <c r="N79" s="229">
        <f>IF(ISNUMBER(F79),ROUND(F79,0),"")</f>
        <v>0</v>
      </c>
    </row>
    <row r="80" spans="1:14" s="218" customFormat="1" ht="4.3499999999999996" customHeight="1" x14ac:dyDescent="0.25">
      <c r="A80" s="223"/>
      <c r="B80" s="223"/>
      <c r="D80" s="236"/>
      <c r="E80" s="222"/>
      <c r="F80" s="211"/>
      <c r="G80" s="232"/>
    </row>
    <row r="81" spans="1:14" s="218" customFormat="1" ht="30" customHeight="1" x14ac:dyDescent="0.25">
      <c r="A81" s="223" t="s">
        <v>405</v>
      </c>
      <c r="B81" s="224" t="s">
        <v>261</v>
      </c>
      <c r="D81" s="226" t="s">
        <v>406</v>
      </c>
      <c r="F81" s="227">
        <v>40581</v>
      </c>
      <c r="G81" s="228" t="str">
        <f>IF(AND(ISBLANK(F81),C81="x",$N$8&gt;0),"Attenzione: domanda a risposta obbligatoria",IF(ISBLANK(F81),"",IF(ISNUMBER(F81),IF(F81-INT(F81)=0,"","  Errore ! Inserire un numero intero senza decimali"),"  Errore ! Inserire un numero intero senza decimali")))</f>
        <v/>
      </c>
      <c r="K81" s="229" t="str">
        <f>LEFT(A81,3)</f>
        <v>PRD</v>
      </c>
      <c r="L81" s="229" t="str">
        <f>RIGHT(A81,3)</f>
        <v>368</v>
      </c>
      <c r="M81" s="229" t="str">
        <f>B81</f>
        <v>INT</v>
      </c>
      <c r="N81" s="229">
        <f>IF(ISNUMBER(F81),ROUND(F81,0),"")</f>
        <v>40581</v>
      </c>
    </row>
    <row r="82" spans="1:14" s="218" customFormat="1" ht="4.3499999999999996" customHeight="1" x14ac:dyDescent="0.25">
      <c r="A82" s="223"/>
      <c r="B82" s="223"/>
      <c r="D82" s="236"/>
      <c r="E82" s="222"/>
      <c r="F82" s="211"/>
      <c r="G82" s="232"/>
    </row>
    <row r="83" spans="1:14" s="218" customFormat="1" ht="30" customHeight="1" x14ac:dyDescent="0.25">
      <c r="A83" s="223" t="s">
        <v>407</v>
      </c>
      <c r="B83" s="224" t="s">
        <v>261</v>
      </c>
      <c r="D83" s="226" t="s">
        <v>408</v>
      </c>
      <c r="F83" s="227">
        <v>1000</v>
      </c>
      <c r="G83" s="228" t="str">
        <f>IF(AND(ISBLANK(F83),C83="x",$N$8&gt;0),"Attenzione: domanda a risposta obbligatoria",IF(ISBLANK(F83),"",IF(ISNUMBER(F83),IF(F83-INT(F83)=0,"","  Errore ! Inserire un numero intero senza decimali"),"  Errore ! Inserire un numero intero senza decimali")))</f>
        <v/>
      </c>
      <c r="K83" s="229" t="str">
        <f>LEFT(A83,3)</f>
        <v>PRD</v>
      </c>
      <c r="L83" s="229" t="str">
        <f>RIGHT(A83,3)</f>
        <v>369</v>
      </c>
      <c r="M83" s="229" t="str">
        <f>B83</f>
        <v>INT</v>
      </c>
      <c r="N83" s="229">
        <f>IF(ISNUMBER(F83),ROUND(F83,0),"")</f>
        <v>1000</v>
      </c>
    </row>
    <row r="84" spans="1:14" s="218" customFormat="1" ht="4.3499999999999996" customHeight="1" x14ac:dyDescent="0.25">
      <c r="A84" s="223"/>
      <c r="B84" s="223"/>
      <c r="D84" s="236"/>
      <c r="E84" s="222"/>
      <c r="F84" s="211"/>
      <c r="G84" s="232"/>
    </row>
    <row r="85" spans="1:14" s="151" customFormat="1" ht="30" customHeight="1" x14ac:dyDescent="0.25">
      <c r="A85" s="223" t="s">
        <v>409</v>
      </c>
      <c r="B85" s="224" t="s">
        <v>261</v>
      </c>
      <c r="D85" s="226" t="s">
        <v>410</v>
      </c>
      <c r="F85" s="233">
        <v>0</v>
      </c>
      <c r="G85" s="228" t="str">
        <f>IF(AND(ISBLANK(F85),C85="x",$N$8&gt;0),"Attenzione: domanda a risposta obbligatoria",IF(ISBLANK(F85),"",IF(ISNUMBER(F85),IF(F85-INT(F85)=0,"","  Errore ! Inserire un numero intero senza decimali"),"  Errore ! Inserire un numero intero senza decimali")))</f>
        <v/>
      </c>
      <c r="K85" s="278" t="str">
        <f>LEFT(A85,3)</f>
        <v>PRD</v>
      </c>
      <c r="L85" s="278" t="str">
        <f>RIGHT(A85,3)</f>
        <v>370</v>
      </c>
      <c r="M85" s="278" t="str">
        <f>B85</f>
        <v>INT</v>
      </c>
      <c r="N85" s="278">
        <f>IF(ISNUMBER(F85),ROUND(F85,0),"")</f>
        <v>0</v>
      </c>
    </row>
    <row r="86" spans="1:14" s="218" customFormat="1" ht="4.3499999999999996" customHeight="1" x14ac:dyDescent="0.25">
      <c r="A86" s="223"/>
      <c r="B86" s="223"/>
      <c r="D86" s="236"/>
      <c r="E86" s="222"/>
      <c r="F86" s="211"/>
      <c r="G86" s="232"/>
    </row>
    <row r="87" spans="1:14" s="218" customFormat="1" ht="30" customHeight="1" x14ac:dyDescent="0.25">
      <c r="A87" s="223" t="s">
        <v>411</v>
      </c>
      <c r="B87" s="224" t="s">
        <v>261</v>
      </c>
      <c r="D87" s="226" t="s">
        <v>412</v>
      </c>
      <c r="F87" s="227">
        <v>12721</v>
      </c>
      <c r="G87" s="228" t="str">
        <f>IF(AND(ISBLANK(F87),C87="x",$N$8&gt;0),"Attenzione: domanda a risposta obbligatoria",IF(ISBLANK(F87),"",IF(ISNUMBER(F87),IF(F87-INT(F87)=0,"","  Errore ! Inserire un numero intero senza decimali"),"  Errore ! Inserire un numero intero senza decimali")))</f>
        <v/>
      </c>
      <c r="K87" s="229" t="str">
        <f>LEFT(A87,3)</f>
        <v>PRD</v>
      </c>
      <c r="L87" s="229" t="str">
        <f>RIGHT(A87,3)</f>
        <v>371</v>
      </c>
      <c r="M87" s="229" t="str">
        <f>B87</f>
        <v>INT</v>
      </c>
      <c r="N87" s="229">
        <f>IF(ISNUMBER(F87),ROUND(F87,0),"")</f>
        <v>12721</v>
      </c>
    </row>
    <row r="88" spans="1:14" s="218" customFormat="1" ht="4.3499999999999996" customHeight="1" x14ac:dyDescent="0.25">
      <c r="A88" s="223"/>
      <c r="B88" s="223"/>
      <c r="D88" s="236"/>
      <c r="E88" s="222"/>
      <c r="F88" s="211"/>
      <c r="G88" s="232"/>
    </row>
    <row r="89" spans="1:14" s="151" customFormat="1" ht="30" customHeight="1" x14ac:dyDescent="0.25">
      <c r="A89" s="223" t="s">
        <v>413</v>
      </c>
      <c r="B89" s="224" t="s">
        <v>261</v>
      </c>
      <c r="D89" s="226" t="s">
        <v>414</v>
      </c>
      <c r="F89" s="233">
        <v>0</v>
      </c>
      <c r="G89" s="228" t="str">
        <f>IF(AND(ISBLANK(F89),C89="x",$N$8&gt;0),"Attenzione: domanda a risposta obbligatoria",IF(ISBLANK(F89),"",IF(ISNUMBER(F89),IF(F89-INT(F89)=0,"","  Errore ! Inserire un numero intero senza decimali"),"  Errore ! Inserire un numero intero senza decimali")))</f>
        <v/>
      </c>
      <c r="K89" s="278" t="str">
        <f>LEFT(A89,3)</f>
        <v>PRD</v>
      </c>
      <c r="L89" s="278" t="str">
        <f>RIGHT(A89,3)</f>
        <v>372</v>
      </c>
      <c r="M89" s="278" t="str">
        <f>B89</f>
        <v>INT</v>
      </c>
      <c r="N89" s="278">
        <f>IF(ISNUMBER(F89),ROUND(F89,0),"")</f>
        <v>0</v>
      </c>
    </row>
    <row r="90" spans="1:14" s="218" customFormat="1" ht="4.3499999999999996" customHeight="1" x14ac:dyDescent="0.25">
      <c r="A90" s="223"/>
      <c r="B90" s="223"/>
      <c r="D90" s="236"/>
      <c r="E90" s="222"/>
      <c r="F90" s="211"/>
      <c r="G90" s="232"/>
    </row>
    <row r="91" spans="1:14" s="218" customFormat="1" ht="30" x14ac:dyDescent="0.25">
      <c r="A91" s="223" t="s">
        <v>415</v>
      </c>
      <c r="B91" s="224" t="s">
        <v>271</v>
      </c>
      <c r="D91" s="226" t="s">
        <v>416</v>
      </c>
      <c r="F91" s="237">
        <v>0.1048</v>
      </c>
      <c r="G91" s="238" t="str">
        <f>IF(AND(ISBLANK(F91),C91="x",$N$8&gt;0),"Attenzione: domanda a risposta obbligatoria",IF(ISBLANK(F91),"",IF(ISNUMBER(F91),IF(F91-ROUND(F91,4)=0,"","  Errore ! Inserire una % con al massimo due valori decimali"),"  Errore ! Inserire una % con al massimo due valori decimali")))</f>
        <v/>
      </c>
      <c r="K91" s="229" t="str">
        <f>LEFT(A91,3)</f>
        <v>PRD</v>
      </c>
      <c r="L91" s="229" t="str">
        <f>RIGHT(A91,3)</f>
        <v>373</v>
      </c>
      <c r="M91" s="229" t="str">
        <f>B91</f>
        <v>PERC</v>
      </c>
      <c r="N91" s="229">
        <f>IF(ISNUMBER(F91),ROUND(F91,4)*100,"")</f>
        <v>10.48</v>
      </c>
    </row>
    <row r="92" spans="1:14" s="218" customFormat="1" ht="4.3499999999999996" customHeight="1" x14ac:dyDescent="0.25">
      <c r="A92" s="223"/>
      <c r="B92" s="223"/>
      <c r="D92" s="236"/>
      <c r="E92" s="222"/>
      <c r="F92" s="211"/>
      <c r="G92" s="232"/>
    </row>
    <row r="93" spans="1:14" s="299" customFormat="1" ht="35.1" customHeight="1" x14ac:dyDescent="0.25">
      <c r="A93" s="214" t="s">
        <v>417</v>
      </c>
      <c r="B93" s="214"/>
      <c r="C93" s="298"/>
      <c r="D93" s="215" t="s">
        <v>418</v>
      </c>
      <c r="E93" s="214"/>
      <c r="F93" s="216"/>
      <c r="G93" s="238" t="str">
        <f>IF(AND(LEN(F93)=1,OR(UPPER(F93)="N",UPPER(F93)="S")),"",IF(ISBLANK(F93),"","  Errore ! Inserire S o N"))</f>
        <v/>
      </c>
    </row>
    <row r="94" spans="1:14" s="299" customFormat="1" ht="4.3499999999999996" customHeight="1" x14ac:dyDescent="0.25">
      <c r="A94" s="300"/>
      <c r="B94" s="300"/>
      <c r="C94" s="301"/>
      <c r="D94" s="302"/>
      <c r="E94" s="303"/>
      <c r="F94" s="304"/>
      <c r="G94" s="305"/>
    </row>
    <row r="95" spans="1:14" s="299" customFormat="1" ht="30" customHeight="1" x14ac:dyDescent="0.25">
      <c r="A95" s="306" t="s">
        <v>419</v>
      </c>
      <c r="B95" s="307" t="s">
        <v>261</v>
      </c>
      <c r="C95" s="308"/>
      <c r="D95" s="309" t="s">
        <v>420</v>
      </c>
      <c r="F95" s="310"/>
      <c r="G95" s="238" t="str">
        <f>IF(AND(ISBLANK(F95),C95="x",$N$8&gt;0),"Attenzione: domanda a risposta obbligatoria",IF(ISBLANK(F95),"",IF(ISNUMBER(F95),IF(F95-INT(F95)=0,"","  Errore ! Inserire un numero intero senza decimali"),"  Errore ! Inserire un numero intero senza decimali")))</f>
        <v/>
      </c>
      <c r="K95" s="311" t="str">
        <f>LEFT(A95,3)</f>
        <v>WLF</v>
      </c>
      <c r="L95" s="311" t="str">
        <f>RIGHT(A95,3)</f>
        <v>466</v>
      </c>
      <c r="M95" s="311" t="str">
        <f>B95</f>
        <v>INT</v>
      </c>
      <c r="N95" s="311" t="str">
        <f>IF(ISNUMBER(F95),ROUND(F95,0),"")</f>
        <v/>
      </c>
    </row>
    <row r="96" spans="1:14" s="299" customFormat="1" ht="4.3499999999999996" customHeight="1" x14ac:dyDescent="0.25">
      <c r="A96" s="306"/>
      <c r="B96" s="306"/>
      <c r="C96" s="308"/>
      <c r="D96" s="312"/>
      <c r="E96" s="303"/>
      <c r="F96" s="304"/>
      <c r="G96" s="305"/>
    </row>
    <row r="97" spans="1:14" s="299" customFormat="1" ht="30" customHeight="1" x14ac:dyDescent="0.25">
      <c r="A97" s="306" t="s">
        <v>421</v>
      </c>
      <c r="B97" s="307" t="s">
        <v>261</v>
      </c>
      <c r="C97" s="308"/>
      <c r="D97" s="309" t="s">
        <v>422</v>
      </c>
      <c r="F97" s="310"/>
      <c r="G97" s="238" t="str">
        <f>IF(AND(ISBLANK(F97),C97="x",$N$8&gt;0),"Attenzione: domanda a risposta obbligatoria",IF(ISBLANK(F97),"",IF(ISNUMBER(F97),IF(F97-INT(F97)=0,"","  Errore ! Inserire un numero intero senza decimali"),"  Errore ! Inserire un numero intero senza decimali")))</f>
        <v/>
      </c>
      <c r="K97" s="311" t="str">
        <f>LEFT(A97,3)</f>
        <v>WLF</v>
      </c>
      <c r="L97" s="311" t="str">
        <f>RIGHT(A97,3)</f>
        <v>467</v>
      </c>
      <c r="M97" s="311" t="str">
        <f>B97</f>
        <v>INT</v>
      </c>
      <c r="N97" s="311" t="str">
        <f>IF(ISNUMBER(F97),ROUND(F97,0),"")</f>
        <v/>
      </c>
    </row>
    <row r="98" spans="1:14" s="299" customFormat="1" ht="4.3499999999999996" customHeight="1" x14ac:dyDescent="0.25">
      <c r="A98" s="306"/>
      <c r="B98" s="306"/>
      <c r="C98" s="308"/>
      <c r="D98" s="312"/>
      <c r="E98" s="303"/>
      <c r="F98" s="304"/>
      <c r="G98" s="305"/>
    </row>
    <row r="99" spans="1:14" s="299" customFormat="1" ht="30" customHeight="1" x14ac:dyDescent="0.25">
      <c r="A99" s="306" t="s">
        <v>423</v>
      </c>
      <c r="B99" s="307" t="s">
        <v>261</v>
      </c>
      <c r="C99" s="308"/>
      <c r="D99" s="309" t="s">
        <v>424</v>
      </c>
      <c r="F99" s="310"/>
      <c r="G99" s="238" t="str">
        <f>IF(AND(ISBLANK(F99),C99="x",$N$8&gt;0),"Attenzione: domanda a risposta obbligatoria",IF(ISBLANK(F99),"",IF(ISNUMBER(F99),IF(F99-INT(F99)=0,"","  Errore ! Inserire un numero intero senza decimali"),"  Errore ! Inserire un numero intero senza decimali")))</f>
        <v/>
      </c>
      <c r="K99" s="311" t="str">
        <f>LEFT(A99,3)</f>
        <v>WLF</v>
      </c>
      <c r="L99" s="311" t="str">
        <f>RIGHT(A99,3)</f>
        <v>468</v>
      </c>
      <c r="M99" s="311" t="str">
        <f>B99</f>
        <v>INT</v>
      </c>
      <c r="N99" s="311" t="str">
        <f>IF(ISNUMBER(F99),ROUND(F99,0),"")</f>
        <v/>
      </c>
    </row>
    <row r="100" spans="1:14" s="299" customFormat="1" ht="4.3499999999999996" customHeight="1" x14ac:dyDescent="0.25">
      <c r="A100" s="306"/>
      <c r="B100" s="306"/>
      <c r="C100" s="308"/>
      <c r="D100" s="312"/>
      <c r="E100" s="303"/>
      <c r="F100" s="304"/>
      <c r="G100" s="305"/>
    </row>
    <row r="101" spans="1:14" s="299" customFormat="1" ht="30" customHeight="1" x14ac:dyDescent="0.25">
      <c r="A101" s="306" t="s">
        <v>425</v>
      </c>
      <c r="B101" s="307" t="s">
        <v>261</v>
      </c>
      <c r="C101" s="308"/>
      <c r="D101" s="309" t="s">
        <v>426</v>
      </c>
      <c r="F101" s="310"/>
      <c r="G101" s="238" t="str">
        <f>IF(AND(ISBLANK(F101),C101="x",$N$8&gt;0),"Attenzione: domanda a risposta obbligatoria",IF(ISBLANK(F101),"",IF(ISNUMBER(F101),IF(F101-INT(F101)=0,"","  Errore ! Inserire un numero intero senza decimali"),"  Errore ! Inserire un numero intero senza decimali")))</f>
        <v/>
      </c>
      <c r="K101" s="311" t="str">
        <f>LEFT(A101,3)</f>
        <v>WLF</v>
      </c>
      <c r="L101" s="311" t="str">
        <f>RIGHT(A101,3)</f>
        <v>469</v>
      </c>
      <c r="M101" s="311" t="str">
        <f>B101</f>
        <v>INT</v>
      </c>
      <c r="N101" s="311" t="str">
        <f>IF(ISNUMBER(F101),ROUND(F101,0),"")</f>
        <v/>
      </c>
    </row>
    <row r="102" spans="1:14" s="299" customFormat="1" ht="4.3499999999999996" customHeight="1" x14ac:dyDescent="0.25">
      <c r="A102" s="306"/>
      <c r="B102" s="306"/>
      <c r="C102" s="308"/>
      <c r="D102" s="312"/>
      <c r="E102" s="303"/>
      <c r="F102" s="304"/>
      <c r="G102" s="305"/>
    </row>
    <row r="103" spans="1:14" s="299" customFormat="1" ht="30" customHeight="1" x14ac:dyDescent="0.25">
      <c r="A103" s="306" t="s">
        <v>427</v>
      </c>
      <c r="B103" s="307" t="s">
        <v>261</v>
      </c>
      <c r="C103" s="308"/>
      <c r="D103" s="309" t="s">
        <v>428</v>
      </c>
      <c r="F103" s="310"/>
      <c r="G103" s="238" t="str">
        <f>IF(AND(ISBLANK(F103),C103="x",$N$8&gt;0),"Attenzione: domanda a risposta obbligatoria",IF(ISBLANK(F103),"",IF(ISNUMBER(F103),IF(F103-INT(F103)=0,"","  Errore ! Inserire un numero intero senza decimali"),"  Errore ! Inserire un numero intero senza decimali")))</f>
        <v/>
      </c>
      <c r="K103" s="311" t="str">
        <f>LEFT(A103,3)</f>
        <v>WLF</v>
      </c>
      <c r="L103" s="311" t="str">
        <f>RIGHT(A103,3)</f>
        <v>472</v>
      </c>
      <c r="M103" s="311" t="str">
        <f>B103</f>
        <v>INT</v>
      </c>
      <c r="N103" s="311" t="str">
        <f>IF(ISNUMBER(F103),ROUND(F103,0),"")</f>
        <v/>
      </c>
    </row>
    <row r="104" spans="1:14" s="299" customFormat="1" ht="4.3499999999999996" customHeight="1" x14ac:dyDescent="0.25">
      <c r="A104" s="306"/>
      <c r="B104" s="306"/>
      <c r="C104" s="308"/>
      <c r="D104" s="312"/>
      <c r="E104" s="303"/>
      <c r="F104" s="304"/>
      <c r="G104" s="305"/>
    </row>
    <row r="105" spans="1:14" s="299" customFormat="1" ht="30" customHeight="1" x14ac:dyDescent="0.25">
      <c r="A105" s="306" t="s">
        <v>429</v>
      </c>
      <c r="B105" s="307" t="s">
        <v>261</v>
      </c>
      <c r="C105" s="308"/>
      <c r="D105" s="309" t="s">
        <v>430</v>
      </c>
      <c r="F105" s="310"/>
      <c r="G105" s="238" t="str">
        <f>IF(AND(ISBLANK(F105),C105="x",$N$8&gt;0),"Attenzione: domanda a risposta obbligatoria",IF(ISBLANK(F105),"",IF(ISNUMBER(F105),IF(F105-INT(F105)=0,"","  Errore ! Inserire un numero intero senza decimali"),"  Errore ! Inserire un numero intero senza decimali")))</f>
        <v/>
      </c>
      <c r="K105" s="311" t="str">
        <f>LEFT(A105,3)</f>
        <v>WLF</v>
      </c>
      <c r="L105" s="311" t="str">
        <f>RIGHT(A105,3)</f>
        <v>471</v>
      </c>
      <c r="M105" s="311" t="str">
        <f>B105</f>
        <v>INT</v>
      </c>
      <c r="N105" s="311" t="str">
        <f>IF(ISNUMBER(F105),ROUND(F105,0),"")</f>
        <v/>
      </c>
    </row>
    <row r="106" spans="1:14" s="299" customFormat="1" ht="4.3499999999999996" customHeight="1" x14ac:dyDescent="0.25">
      <c r="A106" s="306"/>
      <c r="B106" s="306"/>
      <c r="D106" s="312"/>
      <c r="E106" s="303"/>
      <c r="F106" s="304"/>
      <c r="G106" s="305"/>
    </row>
    <row r="107" spans="1:14" s="218" customFormat="1" ht="16.5" customHeight="1" x14ac:dyDescent="0.25">
      <c r="A107" s="214" t="s">
        <v>348</v>
      </c>
      <c r="B107" s="214"/>
      <c r="C107" s="214"/>
      <c r="D107" s="215" t="s">
        <v>349</v>
      </c>
      <c r="E107" s="214"/>
      <c r="F107" s="216"/>
      <c r="G107" s="232"/>
    </row>
    <row r="108" spans="1:14" s="218" customFormat="1" ht="4.3499999999999996" customHeight="1" x14ac:dyDescent="0.25">
      <c r="A108" s="223"/>
      <c r="B108" s="223"/>
      <c r="D108" s="236"/>
      <c r="E108" s="222"/>
      <c r="F108" s="211"/>
      <c r="G108" s="232"/>
    </row>
    <row r="109" spans="1:14" s="218" customFormat="1" ht="30" customHeight="1" x14ac:dyDescent="0.25">
      <c r="A109" s="221" t="s">
        <v>431</v>
      </c>
      <c r="B109" s="208" t="s">
        <v>340</v>
      </c>
      <c r="D109" s="217" t="s">
        <v>432</v>
      </c>
      <c r="F109" s="279" t="s">
        <v>385</v>
      </c>
      <c r="G109" s="228" t="str">
        <f>IF(AND(ISBLANK(F109),C109="x",$N$8&gt;0),"Attenzione: domanda a risposta obbligatoria",IF(ISBLANK(F109),"",IF(AND(LEN(F109)=1,OR(UPPER(F109)="N",UPPER(F109)="S")),"",IF(ISBLANK(F109),"","  Errore ! Inserire S o N"))))</f>
        <v/>
      </c>
      <c r="K109" s="229" t="str">
        <f>LEFT(A109,3)</f>
        <v>CPL</v>
      </c>
      <c r="L109" s="229" t="str">
        <f>RIGHT(A109,3)</f>
        <v>194</v>
      </c>
      <c r="M109" s="229" t="str">
        <f>B109</f>
        <v>FLAG</v>
      </c>
      <c r="N109" s="229" t="str">
        <f>IF(AND(LEN(F109)=1,OR(UPPER(F109)="N",UPPER(F109)="S")),UPPER(F109),"")</f>
        <v>S</v>
      </c>
    </row>
    <row r="110" spans="1:14" s="218" customFormat="1" ht="4.3499999999999996" customHeight="1" x14ac:dyDescent="0.25">
      <c r="A110" s="223"/>
      <c r="B110" s="223"/>
      <c r="D110" s="236"/>
      <c r="E110" s="222"/>
      <c r="F110" s="211"/>
      <c r="G110" s="232"/>
    </row>
    <row r="111" spans="1:14" ht="30" customHeight="1" x14ac:dyDescent="0.2">
      <c r="A111" s="221" t="s">
        <v>356</v>
      </c>
      <c r="B111" s="208" t="s">
        <v>340</v>
      </c>
      <c r="C111" s="218"/>
      <c r="D111" s="217" t="s">
        <v>357</v>
      </c>
      <c r="E111" s="218"/>
      <c r="F111" s="279" t="s">
        <v>433</v>
      </c>
      <c r="G111" s="228" t="str">
        <f>IF(OR(ISBLANK(F111),F111="Singola",F111="Associata"),"","  Errore ! Inserire Singola o Associata")</f>
        <v/>
      </c>
      <c r="H111" s="218"/>
      <c r="I111" s="218"/>
      <c r="J111" s="218"/>
      <c r="K111" s="229" t="str">
        <f>LEFT(A111,3)</f>
        <v>CPL</v>
      </c>
      <c r="L111" s="229" t="str">
        <f>RIGHT(A111,3)</f>
        <v>147</v>
      </c>
      <c r="M111" s="229" t="str">
        <f>B111</f>
        <v>FLAG</v>
      </c>
      <c r="N111" s="229" t="str">
        <f>IF(F111="singola","S",IF(F111="associata","N",""))</f>
        <v>S</v>
      </c>
    </row>
    <row r="112" spans="1:14" s="218" customFormat="1" ht="4.3499999999999996" customHeight="1" x14ac:dyDescent="0.25">
      <c r="A112" s="223"/>
      <c r="B112" s="223"/>
      <c r="D112" s="236"/>
      <c r="E112" s="222"/>
      <c r="F112" s="211"/>
      <c r="G112" s="232"/>
    </row>
    <row r="113" spans="1:23" ht="30" customHeight="1" x14ac:dyDescent="0.2">
      <c r="A113" s="221" t="s">
        <v>434</v>
      </c>
      <c r="B113" s="208" t="s">
        <v>271</v>
      </c>
      <c r="C113" s="218"/>
      <c r="D113" s="226" t="s">
        <v>435</v>
      </c>
      <c r="E113" s="218"/>
      <c r="F113" s="237">
        <v>0.25</v>
      </c>
      <c r="G113" s="238" t="str">
        <f>IF(AND(ISBLANK(F113),C113="x",$N$8&gt;0),"Attenzione: domanda a risposta obbligatoria",IF(ISBLANK(F113),"",IF(ISNUMBER(F113),IF(F113-ROUND(F113,4)=0,"","  Errore ! Inserire una % con al massimo due valori decimali"),"  Errore ! Inserire una % con al massimo due valori decimali")))</f>
        <v/>
      </c>
      <c r="H113" s="218"/>
      <c r="I113" s="218"/>
      <c r="J113" s="218"/>
      <c r="K113" s="229" t="str">
        <f>LEFT(A113,3)</f>
        <v>CPL</v>
      </c>
      <c r="L113" s="229" t="str">
        <f>RIGHT(A113,3)</f>
        <v>182</v>
      </c>
      <c r="M113" s="229" t="str">
        <f>B113</f>
        <v>PERC</v>
      </c>
      <c r="N113" s="229">
        <f>IF(ISNUMBER(F113),ROUND(F113,4)*100,"")</f>
        <v>25</v>
      </c>
    </row>
    <row r="114" spans="1:23" s="218" customFormat="1" ht="4.3499999999999996" customHeight="1" x14ac:dyDescent="0.25">
      <c r="A114" s="223"/>
      <c r="B114" s="223"/>
      <c r="D114" s="236"/>
      <c r="E114" s="222"/>
      <c r="F114" s="211"/>
      <c r="G114" s="232"/>
    </row>
    <row r="115" spans="1:23" ht="16.5" customHeight="1" x14ac:dyDescent="0.25">
      <c r="A115" s="214" t="s">
        <v>279</v>
      </c>
      <c r="B115" s="214"/>
      <c r="C115" s="214"/>
      <c r="D115" s="215" t="s">
        <v>280</v>
      </c>
      <c r="E115" s="214"/>
      <c r="F115" s="216"/>
      <c r="G115" s="313"/>
      <c r="H115" s="218"/>
      <c r="I115" s="218"/>
      <c r="J115" s="218"/>
      <c r="K115" s="218"/>
      <c r="L115" s="218"/>
      <c r="M115" s="218"/>
      <c r="N115" s="218"/>
    </row>
    <row r="116" spans="1:23" s="218" customFormat="1" ht="4.3499999999999996" customHeight="1" x14ac:dyDescent="0.25">
      <c r="A116" s="223"/>
      <c r="B116" s="223"/>
      <c r="D116" s="236"/>
      <c r="E116" s="222"/>
      <c r="F116" s="211"/>
      <c r="G116" s="232"/>
    </row>
    <row r="117" spans="1:23" ht="15" customHeight="1" x14ac:dyDescent="0.25">
      <c r="A117" s="221" t="s">
        <v>281</v>
      </c>
      <c r="B117" s="221" t="s">
        <v>282</v>
      </c>
      <c r="C117" s="218"/>
      <c r="D117" s="222" t="s">
        <v>283</v>
      </c>
      <c r="E117" s="218"/>
      <c r="F117" s="241"/>
      <c r="G117" s="313"/>
      <c r="H117" s="218"/>
      <c r="I117" s="218"/>
      <c r="J117" s="218"/>
      <c r="K117" s="229" t="str">
        <f>LEFT(A117,3)</f>
        <v>INF</v>
      </c>
      <c r="L117" s="229" t="str">
        <f>RIGHT(A117,3)</f>
        <v>209</v>
      </c>
      <c r="M117" s="229" t="str">
        <f>B117</f>
        <v>NOTE</v>
      </c>
      <c r="N117" s="218" t="str">
        <f>IF(ISBLANK(D118),"",LEFT(D118,1500))</f>
        <v/>
      </c>
    </row>
    <row r="118" spans="1:23" ht="45" customHeight="1" x14ac:dyDescent="0.2">
      <c r="A118" s="242"/>
      <c r="B118" s="242"/>
      <c r="C118" s="218"/>
      <c r="D118" s="244"/>
      <c r="E118" s="245"/>
      <c r="F118" s="246"/>
      <c r="G118" s="228" t="str">
        <f>IF(LEN(D118)&gt;1500,"Attenzione, è stato superato il numero massimo di 1500 caratteri","")</f>
        <v/>
      </c>
      <c r="H118" s="218"/>
      <c r="I118" s="218"/>
      <c r="J118" s="218"/>
      <c r="K118" s="218"/>
      <c r="L118" s="218"/>
      <c r="M118" s="218"/>
      <c r="N118" s="218"/>
    </row>
    <row r="119" spans="1:23" s="218" customFormat="1" ht="4.3499999999999996" customHeight="1" x14ac:dyDescent="0.25">
      <c r="A119" s="223"/>
      <c r="B119" s="223"/>
      <c r="D119" s="236"/>
      <c r="E119" s="222"/>
      <c r="F119" s="211"/>
      <c r="G119" s="232"/>
    </row>
    <row r="120" spans="1:23" ht="15" customHeight="1" x14ac:dyDescent="0.25">
      <c r="A120" s="221" t="s">
        <v>284</v>
      </c>
      <c r="B120" s="221" t="s">
        <v>282</v>
      </c>
      <c r="C120" s="218"/>
      <c r="D120" s="222" t="s">
        <v>285</v>
      </c>
      <c r="E120" s="218"/>
      <c r="F120" s="241"/>
      <c r="G120" s="313"/>
      <c r="H120" s="218"/>
      <c r="I120" s="218"/>
      <c r="J120" s="218"/>
      <c r="K120" s="229" t="str">
        <f>LEFT(A120,3)</f>
        <v>INF</v>
      </c>
      <c r="L120" s="229" t="str">
        <f>RIGHT(A120,3)</f>
        <v>127</v>
      </c>
      <c r="M120" s="229" t="str">
        <f>B120</f>
        <v>NOTE</v>
      </c>
      <c r="N120" s="218" t="str">
        <f>IF(ISBLANK(D121),"",LEFT(D121,1500))</f>
        <v/>
      </c>
    </row>
    <row r="121" spans="1:23" ht="45" customHeight="1" x14ac:dyDescent="0.2">
      <c r="A121" s="242"/>
      <c r="B121" s="242"/>
      <c r="C121" s="218"/>
      <c r="D121" s="244"/>
      <c r="E121" s="245"/>
      <c r="F121" s="246"/>
      <c r="G121" s="228" t="str">
        <f>IF(LEN(D121)&gt;1500,"Attenzione, è stato superato il numero massimo di 1500 caratteri","")</f>
        <v/>
      </c>
      <c r="H121" s="218"/>
      <c r="I121" s="218"/>
      <c r="J121" s="218"/>
      <c r="K121" s="250" t="s">
        <v>31</v>
      </c>
      <c r="L121" s="218"/>
      <c r="M121" s="218"/>
      <c r="N121" s="218"/>
    </row>
    <row r="122" spans="1:23" s="3" customFormat="1" ht="25.35" customHeight="1" x14ac:dyDescent="0.2">
      <c r="A122" s="280" t="s">
        <v>436</v>
      </c>
      <c r="B122" s="281"/>
      <c r="C122" s="282"/>
      <c r="D122" s="282"/>
      <c r="E122" s="282"/>
      <c r="F122" s="282"/>
      <c r="O122" s="7"/>
      <c r="P122" s="7"/>
      <c r="Q122" s="7"/>
      <c r="R122" s="6"/>
      <c r="S122" s="6"/>
      <c r="T122" s="7"/>
      <c r="U122" s="7"/>
      <c r="V122" s="7"/>
      <c r="W122" s="6"/>
    </row>
    <row r="123" spans="1:23" x14ac:dyDescent="0.2">
      <c r="A123" s="280" t="s">
        <v>437</v>
      </c>
      <c r="B123" s="256"/>
      <c r="H123" s="218"/>
      <c r="I123" s="219"/>
      <c r="J123" s="249"/>
    </row>
    <row r="124" spans="1:23" s="3" customFormat="1" ht="25.35" customHeight="1" x14ac:dyDescent="0.2">
      <c r="A124" s="280" t="s">
        <v>438</v>
      </c>
      <c r="B124" s="281"/>
      <c r="C124" s="282"/>
      <c r="D124" s="282"/>
      <c r="E124" s="282"/>
      <c r="F124" s="282"/>
      <c r="O124" s="7"/>
      <c r="P124" s="7"/>
      <c r="Q124" s="7"/>
      <c r="R124" s="6"/>
      <c r="S124" s="6"/>
      <c r="T124" s="7"/>
      <c r="U124" s="7"/>
      <c r="V124" s="7"/>
      <c r="W124" s="6"/>
    </row>
    <row r="125" spans="1:23" s="3" customFormat="1" ht="25.35" customHeight="1" x14ac:dyDescent="0.2">
      <c r="A125" s="280" t="s">
        <v>439</v>
      </c>
      <c r="B125" s="281"/>
      <c r="C125" s="282"/>
      <c r="D125" s="282"/>
      <c r="E125" s="282"/>
      <c r="F125" s="282"/>
      <c r="O125" s="7"/>
      <c r="P125" s="7"/>
      <c r="Q125" s="7"/>
      <c r="R125" s="6"/>
      <c r="S125" s="6"/>
      <c r="T125" s="7"/>
      <c r="U125" s="7"/>
      <c r="V125" s="7"/>
      <c r="W125" s="6"/>
    </row>
    <row r="126" spans="1:23" x14ac:dyDescent="0.2">
      <c r="A126" s="314" t="s">
        <v>440</v>
      </c>
    </row>
  </sheetData>
  <sheetProtection password="DD41" sheet="1" formatColumns="0" selectLockedCells="1"/>
  <dataConsolidate/>
  <mergeCells count="4">
    <mergeCell ref="G2:G3"/>
    <mergeCell ref="G5:G6"/>
    <mergeCell ref="D118:F118"/>
    <mergeCell ref="D121:F121"/>
  </mergeCells>
  <dataValidations count="7">
    <dataValidation type="date" allowBlank="1" showInputMessage="1" showErrorMessage="1" errorTitle="Errore di digitazione" error="Digitare una data non anteriore al 1 Gennaio dell'anno precedente quello di rilevazione (gg/mm/aaaa)" sqref="F13 F15 F17" xr:uid="{36C6B8F3-B83B-418B-9DAC-61C08AC623D3}">
      <formula1>44197</formula1>
      <formula2>TODAY()</formula2>
    </dataValidation>
    <dataValidation type="custom" operator="lessThan" allowBlank="1" showInputMessage="1" showErrorMessage="1" errorTitle="Errore di digitazione" error="Inserire solo valori percentuali con al massimo due cifre decimali e chiudere con il simbolo %." sqref="F113 F91" xr:uid="{07998165-05A8-4F33-9158-86FD2769AA5C}">
      <formula1>OR(F91=0,F91-INT(F91*10000)/10000=0)</formula1>
    </dataValidation>
    <dataValidation type="textLength" allowBlank="1" showInputMessage="1" showErrorMessage="1" errorTitle="Errore di digitazione" error="Inserire massimo 1500 caratteri" sqref="D118:F118 D121:F121" xr:uid="{0484F53E-756F-42FF-AB17-EBE68FCD281E}">
      <formula1>0</formula1>
      <formula2>1500</formula2>
    </dataValidation>
    <dataValidation type="whole" operator="lessThan" allowBlank="1" showInputMessage="1" showErrorMessage="1" errorTitle="Errore di digitazione" error="Inserire solo numeri interi o lasciare vuoto." sqref="F19 F95 F97 F99 F55 F101 F103 F43 F61 F63 F69 F81 F83 F87 F23 F89 F85 F31:F33 F35 F29 F25 F27 F105 F53 F77 F79 F39 F41 F45 F47 F49 F51" xr:uid="{34DEF206-04C5-4081-97B2-8F39EC2112B0}">
      <formula1>100000000000000</formula1>
    </dataValidation>
    <dataValidation type="date" allowBlank="1" showInputMessage="1" showErrorMessage="1" errorTitle="Errore di digitazione" error="Digitare una data valida nel formato gg/mm/aaaa" sqref="F16" xr:uid="{1ABA9638-0D4E-44F3-B920-F78C28875F61}">
      <formula1>42005</formula1>
      <formula2>TODAY()</formula2>
    </dataValidation>
    <dataValidation type="list" allowBlank="1" showDropDown="1" showInputMessage="1" showErrorMessage="1" errorTitle="Errore di digitazione" error="Digitare 'S' o 'N' o lasciare in bianco" sqref="F59 F109 F73 F67 F65 F75" xr:uid="{1794D693-5B3F-4E48-AE00-74F36AEF40FC}">
      <formula1>"s,n,S,N"</formula1>
    </dataValidation>
    <dataValidation type="list" showInputMessage="1" showErrorMessage="1" errorTitle="Errore di digitazione" error="Digitare 'Singola' o 'Associata' o lasciare in bianco" sqref="F111" xr:uid="{0906FABD-662D-4F4C-BB1E-D23BEA87318B}">
      <formula1>"Singola,Associata"</formula1>
    </dataValidation>
  </dataValidations>
  <printOptions horizontalCentered="1"/>
  <pageMargins left="0.39370078740157483" right="0.39370078740157483" top="0.78740157480314965" bottom="0.39370078740157483" header="0.31496062992125984" footer="0.31496062992125984"/>
  <pageSetup paperSize="8" scale="78" fitToHeight="3" orientation="portrait" r:id="rId1"/>
  <rowBreaks count="1" manualBreakCount="1">
    <brk id="42"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10</vt:i4>
      </vt:variant>
    </vt:vector>
  </HeadingPairs>
  <TitlesOfParts>
    <vt:vector size="16" baseType="lpstr">
      <vt:lpstr>t15(1)</vt:lpstr>
      <vt:lpstr>t15(2)</vt:lpstr>
      <vt:lpstr>t15(3)</vt:lpstr>
      <vt:lpstr>SICI(1)</vt:lpstr>
      <vt:lpstr>SICI(2)</vt:lpstr>
      <vt:lpstr>SICI(3)</vt:lpstr>
      <vt:lpstr>'SICI(1)'!Area_stampa</vt:lpstr>
      <vt:lpstr>'SICI(2)'!Area_stampa</vt:lpstr>
      <vt:lpstr>'SICI(3)'!Area_stampa</vt:lpstr>
      <vt:lpstr>'t15(1)'!Area_stampa</vt:lpstr>
      <vt:lpstr>'t15(2)'!Area_stampa</vt:lpstr>
      <vt:lpstr>'t15(3)'!Area_stampa</vt:lpstr>
      <vt:lpstr>'SICI(1)'!Titoli_stampa</vt:lpstr>
      <vt:lpstr>'SICI(2)'!Titoli_stampa</vt:lpstr>
      <vt:lpstr>'SICI(3)'!Titoli_stampa</vt:lpstr>
      <vt:lpstr>'t15(3)'!Titoli_stampa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ELENA</cp:lastModifiedBy>
  <dcterms:created xsi:type="dcterms:W3CDTF">2015-06-05T18:19:34Z</dcterms:created>
  <dcterms:modified xsi:type="dcterms:W3CDTF">2023-07-24T07:58:41Z</dcterms:modified>
</cp:coreProperties>
</file>